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Estados Financieros Marzo 2020\Exceles\"/>
    </mc:Choice>
  </mc:AlternateContent>
  <xr:revisionPtr revIDLastSave="0" documentId="8_{BECCA450-2CBC-4B9B-A437-C8394F1A6DE6}" xr6:coauthVersionLast="44" xr6:coauthVersionMax="44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3000" yWindow="1425" windowWidth="20760" windowHeight="14775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9" l="1"/>
  <c r="G13" i="9"/>
  <c r="G11" i="9"/>
  <c r="G10" i="9"/>
  <c r="G75" i="8"/>
  <c r="G74" i="8"/>
  <c r="G73" i="8"/>
  <c r="G72" i="8"/>
  <c r="G71" i="8"/>
  <c r="F71" i="8"/>
  <c r="E71" i="8"/>
  <c r="D71" i="8"/>
  <c r="C71" i="8"/>
  <c r="B71" i="8"/>
  <c r="G70" i="8"/>
  <c r="G69" i="8"/>
  <c r="G68" i="8"/>
  <c r="G67" i="8"/>
  <c r="G66" i="8"/>
  <c r="G65" i="8"/>
  <c r="G64" i="8"/>
  <c r="G63" i="8"/>
  <c r="G62" i="8"/>
  <c r="G61" i="8"/>
  <c r="F61" i="8"/>
  <c r="E61" i="8"/>
  <c r="D61" i="8"/>
  <c r="C61" i="8"/>
  <c r="B61" i="8"/>
  <c r="G60" i="8"/>
  <c r="G59" i="8"/>
  <c r="G58" i="8"/>
  <c r="G57" i="8"/>
  <c r="G56" i="8"/>
  <c r="G55" i="8"/>
  <c r="G54" i="8"/>
  <c r="G53" i="8"/>
  <c r="F53" i="8"/>
  <c r="E53" i="8"/>
  <c r="D53" i="8"/>
  <c r="C53" i="8"/>
  <c r="B53" i="8"/>
  <c r="G52" i="8"/>
  <c r="G51" i="8"/>
  <c r="G50" i="8"/>
  <c r="G49" i="8"/>
  <c r="G48" i="8"/>
  <c r="G47" i="8"/>
  <c r="G46" i="8"/>
  <c r="G45" i="8"/>
  <c r="G44" i="8"/>
  <c r="F44" i="8"/>
  <c r="E44" i="8"/>
  <c r="D44" i="8"/>
  <c r="C44" i="8"/>
  <c r="B44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F27" i="8"/>
  <c r="E27" i="8"/>
  <c r="D27" i="8"/>
  <c r="C27" i="8"/>
  <c r="B27" i="8"/>
  <c r="G26" i="8"/>
  <c r="G25" i="8"/>
  <c r="G24" i="8"/>
  <c r="G23" i="8"/>
  <c r="G22" i="8"/>
  <c r="G21" i="8"/>
  <c r="G20" i="8"/>
  <c r="G19" i="8"/>
  <c r="F19" i="8"/>
  <c r="E19" i="8"/>
  <c r="D19" i="8"/>
  <c r="C19" i="8"/>
  <c r="B19" i="8"/>
  <c r="G18" i="8"/>
  <c r="G17" i="8"/>
  <c r="G16" i="8"/>
  <c r="G15" i="8"/>
  <c r="G14" i="8"/>
  <c r="G13" i="8"/>
  <c r="G12" i="8"/>
  <c r="G11" i="8"/>
  <c r="G10" i="8"/>
  <c r="F10" i="8"/>
  <c r="E10" i="8"/>
  <c r="D10" i="8"/>
  <c r="C10" i="8"/>
  <c r="B10" i="8"/>
  <c r="G27" i="7"/>
  <c r="G26" i="7"/>
  <c r="G25" i="7"/>
  <c r="G24" i="7"/>
  <c r="G23" i="7"/>
  <c r="G22" i="7"/>
  <c r="G21" i="7"/>
  <c r="G20" i="7"/>
  <c r="G17" i="7"/>
  <c r="G16" i="7"/>
  <c r="G15" i="7"/>
  <c r="G14" i="7"/>
  <c r="G13" i="7"/>
  <c r="G12" i="7"/>
  <c r="G11" i="7"/>
  <c r="G10" i="7"/>
  <c r="G157" i="6"/>
  <c r="G156" i="6"/>
  <c r="G155" i="6"/>
  <c r="G154" i="6"/>
  <c r="G153" i="6"/>
  <c r="G152" i="6"/>
  <c r="G151" i="6"/>
  <c r="G150" i="6"/>
  <c r="F150" i="6"/>
  <c r="E150" i="6"/>
  <c r="D150" i="6"/>
  <c r="C150" i="6"/>
  <c r="B150" i="6"/>
  <c r="G149" i="6"/>
  <c r="G148" i="6"/>
  <c r="G147" i="6"/>
  <c r="G146" i="6"/>
  <c r="F146" i="6"/>
  <c r="E146" i="6"/>
  <c r="D146" i="6"/>
  <c r="C146" i="6"/>
  <c r="B146" i="6"/>
  <c r="G145" i="6"/>
  <c r="G144" i="6"/>
  <c r="G143" i="6"/>
  <c r="G142" i="6"/>
  <c r="G141" i="6"/>
  <c r="G140" i="6"/>
  <c r="G139" i="6"/>
  <c r="G138" i="6"/>
  <c r="G137" i="6"/>
  <c r="F137" i="6"/>
  <c r="E137" i="6"/>
  <c r="D137" i="6"/>
  <c r="C137" i="6"/>
  <c r="B137" i="6"/>
  <c r="G136" i="6"/>
  <c r="G135" i="6"/>
  <c r="G134" i="6"/>
  <c r="G133" i="6"/>
  <c r="F133" i="6"/>
  <c r="E133" i="6"/>
  <c r="D133" i="6"/>
  <c r="C133" i="6"/>
  <c r="B133" i="6"/>
  <c r="G132" i="6"/>
  <c r="G131" i="6"/>
  <c r="G130" i="6"/>
  <c r="G129" i="6"/>
  <c r="G128" i="6"/>
  <c r="G127" i="6"/>
  <c r="G126" i="6"/>
  <c r="G125" i="6"/>
  <c r="G124" i="6"/>
  <c r="G123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4" i="6"/>
  <c r="G103" i="6"/>
  <c r="F103" i="6"/>
  <c r="E103" i="6"/>
  <c r="D103" i="6"/>
  <c r="C103" i="6"/>
  <c r="B103" i="6"/>
  <c r="G102" i="6"/>
  <c r="G101" i="6"/>
  <c r="G100" i="6"/>
  <c r="G99" i="6"/>
  <c r="G98" i="6"/>
  <c r="G97" i="6"/>
  <c r="G96" i="6"/>
  <c r="G95" i="6"/>
  <c r="G94" i="6"/>
  <c r="G93" i="6"/>
  <c r="F93" i="6"/>
  <c r="E93" i="6"/>
  <c r="D93" i="6"/>
  <c r="C93" i="6"/>
  <c r="B93" i="6"/>
  <c r="G92" i="6"/>
  <c r="G91" i="6"/>
  <c r="G90" i="6"/>
  <c r="G89" i="6"/>
  <c r="G88" i="6"/>
  <c r="G87" i="6"/>
  <c r="G86" i="6"/>
  <c r="G85" i="6"/>
  <c r="F85" i="6"/>
  <c r="E85" i="6"/>
  <c r="D85" i="6"/>
  <c r="C85" i="6"/>
  <c r="B85" i="6"/>
  <c r="G82" i="6"/>
  <c r="G81" i="6"/>
  <c r="G80" i="6"/>
  <c r="G79" i="6"/>
  <c r="G78" i="6"/>
  <c r="G77" i="6"/>
  <c r="G76" i="6"/>
  <c r="G75" i="6"/>
  <c r="F75" i="6"/>
  <c r="E75" i="6"/>
  <c r="D75" i="6"/>
  <c r="C75" i="6"/>
  <c r="B75" i="6"/>
  <c r="G74" i="6"/>
  <c r="G73" i="6"/>
  <c r="G72" i="6"/>
  <c r="G71" i="6"/>
  <c r="F71" i="6"/>
  <c r="E71" i="6"/>
  <c r="D71" i="6"/>
  <c r="C71" i="6"/>
  <c r="B71" i="6"/>
  <c r="G70" i="6"/>
  <c r="G69" i="6"/>
  <c r="G68" i="6"/>
  <c r="G67" i="6"/>
  <c r="G66" i="6"/>
  <c r="G65" i="6"/>
  <c r="G64" i="6"/>
  <c r="G63" i="6"/>
  <c r="G62" i="6"/>
  <c r="F62" i="6"/>
  <c r="E62" i="6"/>
  <c r="D62" i="6"/>
  <c r="C62" i="6"/>
  <c r="B62" i="6"/>
  <c r="G61" i="6"/>
  <c r="G60" i="6"/>
  <c r="G59" i="6"/>
  <c r="G58" i="6"/>
  <c r="F58" i="6"/>
  <c r="E58" i="6"/>
  <c r="D58" i="6"/>
  <c r="C58" i="6"/>
  <c r="B58" i="6"/>
  <c r="G57" i="6"/>
  <c r="G56" i="6"/>
  <c r="G55" i="6"/>
  <c r="G54" i="6"/>
  <c r="G53" i="6"/>
  <c r="G52" i="6"/>
  <c r="G51" i="6"/>
  <c r="G50" i="6"/>
  <c r="G49" i="6"/>
  <c r="G48" i="6"/>
  <c r="F48" i="6"/>
  <c r="E48" i="6"/>
  <c r="D48" i="6"/>
  <c r="C48" i="6"/>
  <c r="B48" i="6"/>
  <c r="G47" i="6"/>
  <c r="G46" i="6"/>
  <c r="G45" i="6"/>
  <c r="G44" i="6"/>
  <c r="G43" i="6"/>
  <c r="G42" i="6"/>
  <c r="G41" i="6"/>
  <c r="G40" i="6"/>
  <c r="G39" i="6"/>
  <c r="G38" i="6"/>
  <c r="F38" i="6"/>
  <c r="E38" i="6"/>
  <c r="D38" i="6"/>
  <c r="C38" i="6"/>
  <c r="B38" i="6"/>
  <c r="G37" i="6"/>
  <c r="G36" i="6"/>
  <c r="G35" i="6"/>
  <c r="G34" i="6"/>
  <c r="G33" i="6"/>
  <c r="G32" i="6"/>
  <c r="G31" i="6"/>
  <c r="G30" i="6"/>
  <c r="G29" i="6"/>
  <c r="G28" i="6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8" i="6"/>
  <c r="F18" i="6"/>
  <c r="E18" i="6"/>
  <c r="D18" i="6"/>
  <c r="C18" i="6"/>
  <c r="B18" i="6"/>
  <c r="G17" i="6"/>
  <c r="G16" i="6"/>
  <c r="G15" i="6"/>
  <c r="G14" i="6"/>
  <c r="G13" i="6"/>
  <c r="G12" i="6"/>
  <c r="G11" i="6"/>
  <c r="G10" i="6"/>
  <c r="F10" i="6"/>
  <c r="E10" i="6"/>
  <c r="D10" i="6"/>
  <c r="C10" i="6"/>
  <c r="B10" i="6"/>
  <c r="G68" i="5"/>
  <c r="G63" i="5"/>
  <c r="G62" i="5"/>
  <c r="G61" i="5"/>
  <c r="G60" i="5"/>
  <c r="G59" i="5"/>
  <c r="F59" i="5"/>
  <c r="E59" i="5"/>
  <c r="D59" i="5"/>
  <c r="C59" i="5"/>
  <c r="B59" i="5"/>
  <c r="G58" i="5"/>
  <c r="G57" i="5"/>
  <c r="G56" i="5"/>
  <c r="G55" i="5"/>
  <c r="G54" i="5"/>
  <c r="F54" i="5"/>
  <c r="E54" i="5"/>
  <c r="D54" i="5"/>
  <c r="C54" i="5"/>
  <c r="B54" i="5"/>
  <c r="G53" i="5"/>
  <c r="G52" i="5"/>
  <c r="G51" i="5"/>
  <c r="G50" i="5"/>
  <c r="G49" i="5"/>
  <c r="G48" i="5"/>
  <c r="G47" i="5"/>
  <c r="G46" i="5"/>
  <c r="G45" i="5"/>
  <c r="F45" i="5"/>
  <c r="E45" i="5"/>
  <c r="D45" i="5"/>
  <c r="C45" i="5"/>
  <c r="B45" i="5"/>
  <c r="G39" i="5"/>
  <c r="G38" i="5"/>
  <c r="G37" i="5"/>
  <c r="F37" i="5"/>
  <c r="E37" i="5"/>
  <c r="D37" i="5"/>
  <c r="C37" i="5"/>
  <c r="B37" i="5"/>
  <c r="G36" i="5"/>
  <c r="G35" i="5"/>
  <c r="F35" i="5"/>
  <c r="E35" i="5"/>
  <c r="D35" i="5"/>
  <c r="C35" i="5"/>
  <c r="B35" i="5"/>
  <c r="G34" i="5"/>
  <c r="G33" i="5"/>
  <c r="G32" i="5"/>
  <c r="G31" i="5"/>
  <c r="G30" i="5"/>
  <c r="G29" i="5"/>
  <c r="G28" i="5"/>
  <c r="F28" i="5"/>
  <c r="E28" i="5"/>
  <c r="D28" i="5"/>
  <c r="C28" i="5"/>
  <c r="B28" i="5"/>
  <c r="G27" i="5"/>
  <c r="G26" i="5"/>
  <c r="G25" i="5"/>
  <c r="G24" i="5"/>
  <c r="G23" i="5"/>
  <c r="G22" i="5"/>
  <c r="G21" i="5"/>
  <c r="G20" i="5"/>
  <c r="G19" i="5"/>
  <c r="G18" i="5"/>
  <c r="G17" i="5"/>
  <c r="G16" i="5"/>
  <c r="F16" i="5"/>
  <c r="E16" i="5"/>
  <c r="D16" i="5"/>
  <c r="C16" i="5"/>
  <c r="B16" i="5"/>
  <c r="G15" i="5"/>
  <c r="G14" i="5"/>
  <c r="G13" i="5"/>
  <c r="G12" i="5"/>
  <c r="G11" i="5"/>
  <c r="G10" i="5"/>
  <c r="G9" i="5"/>
  <c r="D48" i="4"/>
  <c r="C48" i="4"/>
  <c r="B48" i="4"/>
  <c r="H22" i="2"/>
  <c r="G22" i="2"/>
  <c r="F22" i="2"/>
  <c r="E22" i="2"/>
  <c r="D22" i="2"/>
  <c r="C22" i="2"/>
  <c r="B22" i="2"/>
  <c r="H13" i="2"/>
  <c r="G13" i="2"/>
  <c r="F13" i="2"/>
  <c r="E13" i="2"/>
  <c r="D13" i="2"/>
  <c r="C13" i="2"/>
  <c r="B13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E81" i="1"/>
  <c r="E23" i="1"/>
  <c r="F23" i="1"/>
  <c r="C47" i="1"/>
  <c r="B47" i="1"/>
  <c r="B8" i="10"/>
  <c r="C6" i="23"/>
  <c r="B9" i="1"/>
  <c r="H25" i="23"/>
  <c r="G25" i="23"/>
  <c r="F25" i="23"/>
  <c r="E25" i="23"/>
  <c r="D25" i="23"/>
  <c r="C7" i="23"/>
  <c r="A2" i="9"/>
  <c r="A2" i="6"/>
  <c r="B9" i="6"/>
  <c r="B7" i="13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/>
  <c r="Q2" i="27"/>
  <c r="D12" i="9"/>
  <c r="D9" i="9"/>
  <c r="R2" i="27"/>
  <c r="E12" i="9"/>
  <c r="E9" i="9"/>
  <c r="S2" i="27"/>
  <c r="F12" i="9"/>
  <c r="F9" i="9"/>
  <c r="T2" i="27"/>
  <c r="G12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9" i="8"/>
  <c r="Q2" i="26"/>
  <c r="D9" i="8"/>
  <c r="R2" i="26"/>
  <c r="E9" i="8"/>
  <c r="S2" i="26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3" i="8"/>
  <c r="Q35" i="26"/>
  <c r="D43" i="8"/>
  <c r="R35" i="26"/>
  <c r="E43" i="8"/>
  <c r="S35" i="26"/>
  <c r="F43" i="8"/>
  <c r="T35" i="26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3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19" i="7"/>
  <c r="G29" i="7"/>
  <c r="U4" i="25"/>
  <c r="F9" i="7"/>
  <c r="F19" i="7"/>
  <c r="F29" i="7"/>
  <c r="T4" i="25"/>
  <c r="E9" i="7"/>
  <c r="E19" i="7"/>
  <c r="E29" i="7"/>
  <c r="S4" i="25"/>
  <c r="S3" i="25"/>
  <c r="D9" i="7"/>
  <c r="D19" i="7"/>
  <c r="D29" i="7"/>
  <c r="R4" i="25"/>
  <c r="R3" i="25"/>
  <c r="C9" i="7"/>
  <c r="C19" i="7"/>
  <c r="C29" i="7"/>
  <c r="Q4" i="25"/>
  <c r="B9" i="7"/>
  <c r="B19" i="7"/>
  <c r="B29" i="7"/>
  <c r="P4" i="25"/>
  <c r="U3" i="25"/>
  <c r="T3" i="25"/>
  <c r="Q3" i="25"/>
  <c r="P3" i="25"/>
  <c r="S2" i="25"/>
  <c r="R2" i="25"/>
  <c r="A3" i="25"/>
  <c r="A4" i="25"/>
  <c r="A2" i="25"/>
  <c r="A87" i="24"/>
  <c r="C84" i="6"/>
  <c r="Q76" i="24"/>
  <c r="D84" i="6"/>
  <c r="R76" i="24"/>
  <c r="E84" i="6"/>
  <c r="S76" i="24"/>
  <c r="F84" i="6"/>
  <c r="T76" i="24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9" i="6"/>
  <c r="C159" i="6"/>
  <c r="Q150" i="24"/>
  <c r="D9" i="6"/>
  <c r="D159" i="6"/>
  <c r="R150" i="24"/>
  <c r="E9" i="6"/>
  <c r="E159" i="6"/>
  <c r="S150" i="24"/>
  <c r="F9" i="6"/>
  <c r="F159" i="6"/>
  <c r="T150" i="24"/>
  <c r="G9" i="6"/>
  <c r="G159" i="6"/>
  <c r="U150" i="24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G65" i="5"/>
  <c r="U56" i="20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Q31" i="20"/>
  <c r="R31" i="20"/>
  <c r="S31" i="20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Q37" i="20"/>
  <c r="R37" i="20"/>
  <c r="S37" i="20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S51" i="20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/>
  <c r="I14" i="3"/>
  <c r="I8" i="3"/>
  <c r="I20" i="3"/>
  <c r="W5" i="17"/>
  <c r="H14" i="3"/>
  <c r="G14" i="3"/>
  <c r="E14" i="3"/>
  <c r="K9" i="3"/>
  <c r="K10" i="3"/>
  <c r="K11" i="3"/>
  <c r="K12" i="3"/>
  <c r="K8" i="3"/>
  <c r="K20" i="3"/>
  <c r="Y5" i="17"/>
  <c r="J8" i="3"/>
  <c r="H8" i="3"/>
  <c r="H20" i="3"/>
  <c r="V5" i="17"/>
  <c r="G8" i="3"/>
  <c r="G20" i="3"/>
  <c r="U5" i="17"/>
  <c r="E8" i="3"/>
  <c r="F41" i="2"/>
  <c r="E41" i="2"/>
  <c r="D41" i="2"/>
  <c r="R17" i="16"/>
  <c r="C41" i="2"/>
  <c r="H27" i="2"/>
  <c r="G27" i="2"/>
  <c r="U15" i="16"/>
  <c r="F27" i="2"/>
  <c r="E27" i="2"/>
  <c r="D27" i="2"/>
  <c r="C27" i="2"/>
  <c r="Q15" i="16"/>
  <c r="B41" i="2"/>
  <c r="B27" i="2"/>
  <c r="U14" i="16"/>
  <c r="E20" i="3"/>
  <c r="J20" i="3"/>
  <c r="X5" i="17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E27" i="1"/>
  <c r="E31" i="1"/>
  <c r="E38" i="1"/>
  <c r="E42" i="1"/>
  <c r="E47" i="1"/>
  <c r="E57" i="1"/>
  <c r="E59" i="1"/>
  <c r="E63" i="1"/>
  <c r="E68" i="1"/>
  <c r="E75" i="1"/>
  <c r="E79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C25" i="1"/>
  <c r="C31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55" i="4"/>
  <c r="D55" i="4"/>
  <c r="C53" i="4"/>
  <c r="D53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W3" i="17"/>
  <c r="X3" i="17"/>
  <c r="S4" i="17"/>
  <c r="S17" i="16"/>
  <c r="Q17" i="16"/>
  <c r="T17" i="16"/>
  <c r="P17" i="16"/>
  <c r="R15" i="16"/>
  <c r="S15" i="16"/>
  <c r="T15" i="16"/>
  <c r="V15" i="16"/>
  <c r="P15" i="16"/>
  <c r="Q14" i="16"/>
  <c r="R14" i="16"/>
  <c r="V14" i="16"/>
  <c r="P14" i="16"/>
  <c r="Q8" i="16"/>
  <c r="R8" i="16"/>
  <c r="S8" i="16"/>
  <c r="T8" i="16"/>
  <c r="V8" i="16"/>
  <c r="P8" i="16"/>
  <c r="Q4" i="16"/>
  <c r="R4" i="16"/>
  <c r="S4" i="16"/>
  <c r="T4" i="16"/>
  <c r="U4" i="16"/>
  <c r="V4" i="16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S5" i="17"/>
  <c r="S3" i="17"/>
  <c r="U8" i="16"/>
  <c r="S14" i="16"/>
  <c r="T14" i="16"/>
  <c r="D44" i="4"/>
  <c r="D57" i="4"/>
  <c r="D59" i="4"/>
  <c r="D20" i="2"/>
  <c r="R13" i="16"/>
  <c r="C44" i="4"/>
  <c r="C72" i="4"/>
  <c r="C57" i="4"/>
  <c r="C59" i="4"/>
  <c r="P12" i="18"/>
  <c r="H20" i="2"/>
  <c r="V13" i="16"/>
  <c r="F20" i="2"/>
  <c r="T13" i="16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U3" i="17"/>
  <c r="P2" i="25"/>
  <c r="T2" i="25"/>
  <c r="Q2" i="25"/>
  <c r="U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<sst xmlns="http://schemas.openxmlformats.org/spreadsheetml/2006/main" count="4243" uniqueCount="3305">
  <si>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</si>
  <si>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</si>
  <si>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</si>
  <si>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</si>
  <si>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</si>
  <si>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</si>
  <si>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</si>
  <si>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</si>
  <si>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</si>
  <si>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</si>
  <si>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</si>
  <si>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</si>
  <si>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</si>
  <si>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</si>
  <si>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</si>
  <si>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</si>
  <si>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</si>
  <si>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</si>
  <si>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</si>
  <si>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</si>
  <si>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</si>
  <si>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</si>
  <si>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</si>
  <si>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</si>
  <si>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</si>
  <si>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</si>
  <si>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</si>
  <si>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</si>
  <si>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</si>
  <si>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</si>
  <si>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</si>
  <si>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</si>
  <si>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</si>
  <si>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</si>
  <si>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</si>
  <si>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</si>
  <si>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</si>
  <si>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</si>
  <si>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</si>
  <si>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</si>
  <si>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</si>
  <si>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</si>
  <si>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</si>
  <si>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</si>
  <si>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</si>
  <si>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</si>
  <si>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</si>
  <si>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</si>
  <si>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</si>
  <si>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</si>
  <si>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</si>
  <si>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</si>
  <si>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</si>
  <si>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</si>
  <si>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</si>
  <si>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</si>
  <si>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</si>
  <si>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</si>
  <si>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</si>
  <si>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</si>
  <si>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</si>
  <si>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</si>
  <si>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</si>
  <si>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</si>
  <si>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</si>
  <si>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</si>
  <si>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</si>
  <si>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</si>
  <si>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</si>
  <si>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</si>
  <si>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</si>
  <si>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</si>
  <si>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</si>
  <si>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</si>
  <si>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</si>
  <si>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</si>
  <si>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</si>
  <si>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</si>
  <si>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</si>
  <si>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</si>
  <si>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</si>
  <si>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</si>
  <si>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</si>
  <si>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</si>
  <si>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</si>
  <si>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</si>
  <si>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</si>
  <si>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</si>
  <si>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</si>
  <si>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</si>
  <si>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</si>
  <si>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</si>
  <si>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</si>
  <si>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</si>
  <si>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</si>
  <si>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</si>
  <si>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</si>
  <si>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</si>
  <si>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</si>
  <si>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</si>
  <si>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</si>
  <si>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</si>
  <si>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</si>
  <si>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</si>
  <si>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</si>
  <si>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</si>
  <si>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</si>
  <si>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</si>
  <si>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</si>
  <si>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</si>
  <si>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</si>
  <si>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</si>
  <si>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</si>
  <si>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</si>
  <si>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</si>
  <si>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</si>
  <si>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</si>
  <si>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</si>
  <si>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</si>
  <si>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</si>
  <si>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</si>
  <si>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</si>
  <si>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</si>
  <si>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</si>
  <si>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</si>
  <si>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</si>
  <si>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</si>
  <si>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</si>
  <si>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</si>
  <si>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</si>
  <si>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</si>
  <si>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</si>
  <si>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</si>
  <si>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</si>
  <si>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</si>
  <si>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</si>
  <si>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</si>
  <si>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</si>
  <si>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</si>
  <si>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</si>
  <si>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</si>
  <si>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</si>
  <si>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</si>
  <si>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</si>
  <si>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</si>
  <si>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</si>
  <si>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</si>
  <si>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</si>
  <si>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</si>
  <si>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</si>
  <si>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</si>
  <si>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</si>
  <si>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</si>
  <si>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</si>
  <si>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</si>
  <si>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</si>
  <si>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</si>
  <si>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</si>
  <si>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</si>
  <si>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</si>
  <si>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</si>
  <si>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</si>
  <si>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</si>
  <si>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</si>
  <si>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</si>
  <si>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</si>
  <si>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</si>
  <si>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</si>
  <si>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</si>
  <si>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</si>
  <si>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</si>
  <si>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</si>
  <si>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</si>
  <si>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</si>
  <si>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</si>
  <si>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</si>
  <si>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</si>
  <si>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</si>
  <si>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</si>
  <si>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</si>
  <si>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</si>
  <si>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</si>
  <si>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</si>
  <si>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</si>
  <si>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</si>
  <si>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</si>
  <si>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</si>
  <si>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</si>
  <si>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</si>
  <si>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</si>
  <si>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</si>
  <si>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</si>
  <si>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</si>
  <si>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</si>
  <si>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</si>
  <si>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</si>
  <si>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</si>
  <si>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</si>
  <si>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</si>
  <si>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</si>
  <si>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</si>
  <si>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</si>
  <si>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</si>
  <si>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</si>
  <si>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</si>
  <si>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</si>
  <si>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</si>
  <si>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</si>
  <si>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</si>
  <si>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</si>
  <si>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</si>
  <si>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</si>
  <si>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</si>
  <si>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</si>
  <si>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</si>
  <si>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</si>
  <si>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</si>
  <si>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</si>
  <si>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</si>
  <si>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</si>
  <si>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</si>
  <si>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</si>
  <si>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</si>
  <si>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</si>
  <si>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</si>
  <si>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</si>
  <si>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</si>
  <si>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</si>
  <si>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</si>
  <si>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</si>
  <si>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</si>
  <si>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</si>
  <si>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</si>
  <si>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</si>
  <si>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</si>
  <si>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</si>
  <si>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</si>
  <si>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</si>
  <si>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</si>
  <si>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</si>
  <si>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</si>
  <si>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</si>
  <si>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</si>
  <si>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</si>
  <si>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</si>
  <si>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</si>
  <si>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</si>
  <si>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</si>
  <si>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</si>
  <si>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</si>
  <si>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</si>
  <si>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</si>
  <si>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</si>
  <si>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</si>
  <si>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</si>
  <si>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</si>
  <si>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</si>
  <si>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</si>
  <si>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</si>
  <si>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</si>
  <si>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</si>
  <si>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</si>
  <si>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</si>
  <si>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</si>
  <si>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</si>
  <si>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</si>
  <si>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</si>
  <si>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</si>
  <si>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</si>
  <si>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</si>
  <si>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</si>
  <si>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</si>
  <si>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</si>
  <si>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</si>
  <si>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</si>
  <si>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</si>
  <si>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</si>
  <si>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</si>
  <si>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</si>
  <si>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</si>
  <si>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</si>
  <si>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</si>
  <si>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</si>
  <si>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</si>
  <si>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</si>
  <si>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</si>
  <si>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</si>
  <si>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</si>
  <si>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</si>
  <si>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</si>
  <si>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</si>
  <si>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</si>
  <si>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</si>
  <si>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</si>
  <si>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</si>
  <si>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</si>
  <si>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</si>
  <si>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</si>
  <si>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</si>
  <si>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</si>
  <si>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</si>
  <si>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</si>
  <si>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</si>
  <si>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</si>
  <si>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</si>
  <si>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</si>
  <si>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</si>
  <si>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</si>
  <si>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</si>
  <si>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</si>
  <si>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</si>
  <si>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</si>
  <si>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</si>
  <si>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</si>
  <si>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</si>
  <si>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</si>
  <si>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</si>
  <si>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</si>
  <si>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</si>
  <si>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</si>
  <si>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</si>
  <si>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</si>
  <si>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</si>
  <si>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</si>
  <si>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</si>
  <si>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</si>
  <si>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</si>
  <si>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</si>
  <si>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</si>
  <si>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</si>
  <si>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</si>
  <si>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</si>
  <si>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</si>
  <si>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</si>
  <si>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</si>
  <si>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</si>
  <si>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</si>
  <si>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</si>
  <si>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</si>
  <si>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</si>
  <si>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</si>
  <si>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</si>
  <si>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</si>
  <si>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</si>
  <si>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</si>
  <si>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</si>
  <si>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</si>
  <si>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</si>
  <si>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</si>
  <si>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</si>
  <si>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</si>
  <si>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</si>
  <si>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</si>
  <si>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</si>
  <si>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</si>
  <si>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</si>
  <si>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</si>
  <si>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</si>
  <si>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</si>
  <si>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</si>
  <si>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</si>
  <si>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</si>
  <si>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</si>
  <si>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</si>
  <si>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</si>
  <si>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</si>
  <si>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</si>
  <si>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</si>
  <si>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</si>
  <si>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</si>
  <si>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</si>
  <si>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</si>
  <si>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</si>
  <si>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</si>
  <si>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</si>
  <si>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</si>
  <si>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</si>
  <si>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</si>
  <si>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</si>
  <si>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</si>
  <si>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</si>
  <si>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</si>
  <si>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</si>
  <si>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</si>
  <si>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</si>
  <si>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</si>
  <si>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</si>
  <si>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</si>
  <si>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</si>
  <si>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</si>
  <si>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</si>
  <si>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</si>
  <si>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</si>
  <si>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</si>
  <si>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</si>
  <si>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</si>
  <si>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</si>
  <si>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</si>
  <si>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</si>
  <si>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</si>
  <si>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</si>
  <si>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</si>
  <si>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</si>
  <si>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</si>
  <si>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</si>
  <si>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</si>
  <si>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</si>
  <si>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</si>
  <si>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</si>
  <si>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</si>
  <si>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</si>
  <si>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</si>
  <si>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</si>
  <si>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</si>
  <si>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</si>
  <si>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</si>
  <si>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</si>
  <si>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</si>
  <si>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</si>
  <si>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</si>
  <si>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</si>
  <si>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</si>
  <si>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</si>
  <si>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</si>
  <si>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</si>
  <si>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</si>
  <si>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</si>
  <si>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</si>
  <si>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</si>
  <si>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</si>
  <si>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</si>
  <si>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</si>
  <si>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</si>
  <si>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</si>
  <si>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</si>
  <si>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</si>
  <si>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</si>
  <si>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</si>
  <si>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</si>
  <si>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</si>
  <si>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</si>
  <si>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</si>
  <si>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</si>
  <si>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</si>
  <si>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</si>
  <si>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</si>
  <si>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</si>
  <si>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</si>
  <si>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</si>
  <si>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</si>
  <si>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</si>
  <si>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</si>
  <si>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</si>
  <si>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</si>
  <si>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</si>
  <si>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</si>
  <si>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</si>
  <si>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</si>
  <si>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</si>
  <si>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</si>
  <si>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</si>
  <si>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</si>
  <si>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</si>
  <si>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</si>
  <si>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</si>
  <si>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</si>
  <si>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</si>
  <si>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</si>
  <si>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</si>
  <si>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</si>
  <si>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</si>
  <si>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</si>
  <si>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</si>
  <si>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</si>
  <si>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</si>
  <si>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</si>
  <si>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</si>
  <si>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</si>
  <si>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</si>
  <si>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</si>
  <si>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</si>
  <si>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</si>
  <si>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</si>
  <si>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</si>
  <si>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</si>
  <si>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</si>
  <si>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</si>
  <si>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</si>
  <si>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</si>
  <si>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</si>
  <si>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</si>
  <si>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</si>
  <si>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</si>
  <si>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</si>
  <si>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</si>
  <si>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</si>
  <si>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</si>
  <si>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</si>
  <si>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</si>
  <si>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</si>
  <si>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</si>
  <si>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</si>
  <si>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</si>
  <si>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</si>
  <si>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</si>
  <si>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</si>
  <si>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</si>
  <si>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</si>
  <si>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</si>
  <si>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</si>
  <si>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</si>
  <si>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</si>
  <si>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</si>
  <si>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</si>
  <si>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</si>
  <si>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</si>
  <si>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</si>
  <si>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</si>
  <si>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</si>
  <si>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</si>
  <si>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</si>
  <si>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</si>
  <si>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</si>
  <si>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</si>
  <si>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</si>
  <si>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</si>
  <si>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</si>
  <si>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</si>
  <si>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</si>
  <si>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</si>
  <si>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</si>
  <si>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</si>
  <si>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</si>
  <si>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</si>
  <si>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</si>
  <si>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</si>
  <si>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</si>
  <si>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</si>
  <si>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</si>
  <si>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</si>
  <si>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</si>
  <si>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</si>
  <si>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</si>
  <si>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</si>
  <si>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</si>
  <si>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</si>
  <si>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</si>
  <si>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</si>
  <si>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</si>
  <si>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</si>
  <si>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</si>
  <si>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</si>
  <si>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</si>
  <si>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</si>
  <si>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</si>
  <si>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</si>
  <si>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</si>
  <si>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</si>
  <si>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</si>
  <si>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</si>
  <si>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</si>
  <si>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</si>
  <si>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</si>
  <si>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</si>
  <si>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</si>
  <si>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</si>
  <si>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</si>
  <si>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</si>
  <si>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</si>
  <si>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</si>
  <si>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</si>
  <si>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</si>
  <si>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</si>
  <si>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</si>
  <si>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</si>
  <si>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</si>
  <si>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</si>
  <si>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</si>
  <si>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</si>
  <si>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</si>
  <si>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</si>
  <si>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</si>
  <si>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</si>
  <si>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</si>
  <si>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</si>
  <si>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</si>
  <si>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</si>
  <si>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</si>
  <si>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</si>
  <si>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</si>
  <si>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</si>
  <si>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</si>
  <si>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</si>
  <si>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</si>
  <si>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</si>
  <si>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</si>
  <si>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</si>
  <si>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</si>
  <si>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</si>
  <si>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</si>
  <si>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</si>
  <si>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</si>
  <si>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</si>
  <si>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</si>
  <si>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</si>
  <si>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</si>
  <si>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</si>
  <si>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</si>
  <si>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</si>
  <si>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</si>
  <si>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</si>
  <si>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</si>
  <si>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</si>
  <si>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</si>
  <si>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</si>
  <si>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</si>
  <si>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</si>
  <si>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</si>
  <si>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</si>
  <si>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</si>
  <si>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</si>
  <si>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</si>
  <si>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</si>
  <si>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</si>
  <si>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</si>
  <si>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</si>
  <si>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</si>
  <si>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</si>
  <si>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</si>
  <si>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</si>
  <si>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</si>
  <si>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</si>
  <si>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</si>
  <si>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</si>
  <si>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</si>
  <si>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</si>
  <si>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</si>
  <si>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</si>
  <si>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</si>
  <si>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</si>
  <si>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</si>
  <si>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</si>
  <si>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</si>
  <si>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</si>
  <si>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</si>
  <si>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</si>
  <si>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</si>
  <si>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</si>
  <si>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</si>
  <si>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</si>
  <si>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</si>
  <si>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</si>
  <si>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</si>
  <si>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</si>
  <si>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</si>
  <si>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</si>
  <si>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</si>
  <si>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</si>
  <si>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</si>
  <si>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</si>
  <si>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</si>
  <si>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</si>
  <si>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</si>
  <si>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</si>
  <si>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</si>
  <si>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</si>
  <si>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</si>
  <si>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</si>
  <si>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</si>
  <si>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</si>
  <si>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</si>
  <si>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</si>
  <si>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</si>
  <si>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</si>
  <si>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</si>
  <si>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</si>
  <si>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</si>
  <si>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</si>
  <si>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</si>
  <si>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</si>
  <si>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</si>
  <si>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</si>
  <si>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</si>
  <si>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</si>
  <si>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</si>
  <si>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</si>
  <si>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</si>
  <si>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</si>
  <si>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</si>
  <si>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</si>
  <si>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</si>
  <si>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</si>
  <si>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</si>
  <si>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</si>
  <si>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</si>
  <si>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</si>
  <si>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</si>
  <si>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</si>
  <si>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</si>
  <si>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</si>
  <si>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</si>
  <si>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</si>
  <si>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</si>
  <si>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</si>
  <si>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</si>
  <si>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</si>
  <si>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</si>
  <si>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</si>
  <si>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</si>
  <si>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</si>
  <si>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</si>
  <si>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</si>
  <si>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</si>
  <si>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</si>
  <si>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</si>
  <si>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</si>
  <si>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</si>
  <si>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</si>
  <si>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</si>
  <si>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</si>
  <si>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</si>
  <si>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</si>
  <si>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</si>
  <si>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</si>
  <si>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</si>
  <si>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</si>
  <si>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</si>
  <si>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</si>
  <si>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</si>
  <si>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</si>
  <si>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</si>
  <si>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</si>
  <si>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</si>
  <si>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</si>
  <si>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</si>
  <si>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</si>
  <si>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</si>
  <si>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</si>
  <si>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</si>
  <si>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</si>
  <si>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</si>
  <si>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</si>
  <si>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</si>
  <si>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</si>
  <si>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</si>
  <si>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</si>
  <si>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</si>
  <si>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</si>
  <si>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</si>
  <si>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</si>
  <si>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</si>
  <si>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</si>
  <si>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</si>
  <si>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</si>
  <si>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</si>
  <si>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</si>
  <si>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</si>
  <si>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</si>
  <si>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</si>
  <si>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</si>
  <si>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</si>
  <si>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</si>
  <si>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</si>
  <si>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</si>
  <si>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</si>
  <si>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</si>
  <si>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</si>
  <si>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</si>
  <si>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</si>
  <si>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</si>
  <si>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</si>
  <si>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</si>
  <si>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</si>
  <si>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</si>
  <si>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</si>
  <si>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</si>
  <si>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</si>
  <si>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</si>
  <si>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</si>
  <si>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</si>
  <si>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</si>
  <si>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</si>
  <si>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</si>
  <si>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</si>
  <si>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</si>
  <si>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</si>
  <si>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</si>
  <si>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</si>
  <si>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</si>
  <si>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</si>
  <si>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</si>
  <si>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</si>
  <si>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</si>
  <si>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</si>
  <si>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</si>
  <si>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</si>
  <si>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</si>
  <si>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</si>
  <si>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</si>
  <si>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</si>
  <si>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</si>
  <si>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</si>
  <si>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</si>
  <si>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</si>
  <si>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</si>
  <si>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</si>
  <si>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</si>
  <si>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</si>
  <si>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</si>
  <si>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</si>
  <si>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</si>
  <si>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</si>
  <si>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</si>
  <si>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</si>
  <si>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</si>
  <si>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</si>
  <si>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</si>
  <si>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</si>
  <si>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</si>
  <si>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</si>
  <si>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</si>
  <si>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</si>
  <si>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</si>
  <si>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</si>
  <si>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</si>
  <si>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</si>
  <si>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</si>
  <si>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</si>
  <si>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</si>
  <si>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</si>
  <si>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</si>
  <si>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</si>
  <si>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</si>
  <si>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</si>
  <si>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</si>
  <si>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</si>
  <si>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</si>
  <si>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</si>
  <si>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</si>
  <si>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</si>
  <si>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</si>
  <si>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</si>
  <si>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</si>
  <si>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</si>
  <si>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</si>
  <si>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</si>
  <si>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</si>
  <si>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</si>
  <si>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</si>
  <si>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</si>
  <si>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</si>
  <si>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</si>
  <si>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</si>
  <si>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</si>
  <si>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</si>
  <si>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</si>
  <si>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</si>
  <si>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</si>
  <si>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</si>
  <si>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</si>
  <si>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</si>
  <si>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</si>
  <si>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</si>
  <si>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</si>
  <si>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</si>
  <si>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</si>
  <si>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</si>
  <si>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</si>
  <si>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</si>
  <si>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</si>
  <si>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</si>
  <si>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</si>
  <si>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</si>
  <si>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</si>
  <si>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</si>
  <si>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</si>
  <si>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</si>
  <si>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</si>
  <si>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</si>
  <si>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</si>
  <si>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</si>
  <si>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</si>
  <si>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</si>
  <si>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</si>
  <si>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</si>
  <si>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</si>
  <si>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</si>
  <si>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</si>
  <si>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</si>
  <si>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</si>
  <si>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</si>
  <si>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</si>
  <si>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</si>
  <si>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</si>
  <si>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</si>
  <si>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</si>
  <si>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</si>
  <si>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</si>
  <si>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</si>
  <si>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</si>
  <si>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</si>
  <si>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</si>
  <si>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</si>
  <si>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</si>
  <si>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</si>
  <si>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</si>
  <si>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</si>
  <si>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</si>
  <si>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</si>
  <si>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</si>
  <si>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</si>
  <si>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</si>
  <si>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</si>
  <si>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</si>
  <si>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</si>
  <si>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</si>
  <si>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</si>
  <si>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</si>
  <si>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</si>
  <si>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</si>
  <si>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</si>
  <si>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</si>
  <si>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</si>
  <si>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</si>
  <si>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</si>
  <si>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</si>
  <si>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</si>
  <si>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</si>
  <si>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</si>
  <si>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</si>
  <si>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</si>
  <si>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</si>
  <si>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</si>
  <si>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</si>
  <si>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</si>
  <si>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</si>
  <si>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</si>
  <si>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</si>
  <si>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</si>
  <si>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</si>
  <si>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</si>
  <si>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</si>
  <si>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</si>
  <si>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</si>
  <si>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</si>
  <si>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</si>
  <si>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</si>
  <si>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</si>
  <si>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</si>
  <si>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</si>
  <si>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</si>
  <si>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</si>
  <si>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</si>
  <si>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</si>
  <si>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</si>
  <si>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</si>
  <si>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</si>
  <si>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</si>
  <si>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</si>
  <si>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</si>
  <si>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</si>
  <si>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</si>
  <si>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</si>
  <si>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</si>
  <si>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</si>
  <si>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</si>
  <si>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</si>
  <si>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</si>
  <si>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</si>
  <si>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</si>
  <si>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</si>
  <si>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</si>
  <si>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</si>
  <si>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</si>
  <si>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</si>
  <si>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</si>
  <si>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</si>
  <si>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</si>
  <si>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</si>
  <si>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</si>
  <si>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</si>
  <si>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</si>
  <si>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</si>
  <si>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</si>
  <si>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</si>
  <si>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</si>
  <si>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</si>
  <si>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</si>
  <si>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</si>
  <si>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</si>
  <si>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</si>
  <si>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</si>
  <si>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</si>
  <si>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</si>
  <si>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</si>
  <si>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</si>
  <si>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</si>
  <si>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</si>
  <si>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</si>
  <si>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</si>
  <si>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</si>
  <si>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</si>
  <si>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</si>
  <si>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</si>
  <si>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</si>
  <si>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</si>
  <si>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</si>
  <si>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</si>
  <si>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</si>
  <si>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</si>
  <si>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</si>
  <si>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</si>
  <si>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</si>
  <si>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</si>
  <si>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</si>
  <si>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</si>
  <si>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</si>
  <si>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</si>
  <si>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</si>
  <si>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</si>
  <si>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</si>
  <si>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</si>
  <si>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</si>
  <si>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</si>
  <si>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</si>
  <si>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</si>
  <si>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</si>
  <si>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</si>
  <si>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</si>
  <si>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</si>
  <si>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</si>
  <si>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</si>
  <si>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</si>
  <si>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</si>
  <si>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</si>
  <si>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</si>
  <si>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</si>
  <si>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</si>
  <si>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</si>
  <si>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</si>
  <si>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</si>
  <si>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</si>
  <si>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</si>
  <si>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</si>
  <si>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</si>
  <si>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</si>
  <si>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</si>
  <si>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</si>
  <si>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</si>
  <si>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</si>
  <si>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</si>
  <si>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</si>
  <si>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</si>
  <si>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</si>
  <si>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</si>
  <si>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</si>
  <si>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</si>
  <si>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</si>
  <si>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</si>
  <si>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</si>
  <si>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</si>
  <si>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</si>
  <si>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</si>
  <si>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</si>
  <si>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</si>
  <si>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</si>
  <si>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</si>
  <si>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</si>
  <si>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</si>
  <si>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</si>
  <si>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</si>
  <si>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</si>
  <si>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</si>
  <si>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</si>
  <si>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</si>
  <si>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</si>
  <si>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</si>
  <si>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</si>
  <si>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</si>
  <si>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</si>
  <si>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</si>
  <si>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</si>
  <si>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</si>
  <si>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</si>
  <si>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</si>
  <si>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</si>
  <si>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</si>
  <si>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</si>
  <si>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</si>
  <si>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</si>
  <si>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</si>
  <si>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</si>
  <si>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</si>
  <si>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</si>
  <si>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</si>
  <si>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</si>
  <si>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</si>
  <si>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</si>
  <si>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</si>
  <si>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</si>
  <si>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</si>
  <si>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</si>
  <si>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</si>
  <si>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</si>
  <si>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</si>
  <si>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</si>
  <si>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</si>
  <si>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</si>
  <si>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</si>
  <si>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</si>
  <si>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</si>
  <si>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</si>
  <si>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</si>
  <si>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</si>
  <si>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</si>
  <si>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</si>
  <si>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</si>
  <si>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</si>
  <si>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</si>
  <si>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</si>
  <si>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</si>
  <si>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</si>
  <si>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</si>
  <si>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</si>
  <si>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</si>
  <si>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</si>
  <si>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</si>
  <si>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</si>
  <si>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</si>
  <si>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</si>
  <si>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</si>
  <si>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</si>
  <si>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</si>
  <si>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</si>
  <si>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</si>
  <si>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</si>
  <si>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</si>
  <si>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</si>
  <si>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</si>
  <si>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</si>
  <si>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</si>
  <si>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</si>
  <si>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</si>
  <si>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</si>
  <si>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</si>
  <si>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</si>
  <si>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</si>
  <si>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</si>
  <si>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</si>
  <si>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</si>
  <si>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</si>
  <si>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</si>
  <si>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</si>
  <si>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</si>
  <si>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</si>
  <si>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</si>
  <si>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</si>
  <si>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</si>
  <si>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</si>
  <si>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</si>
  <si>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</si>
  <si>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</si>
  <si>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</si>
  <si>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</si>
  <si>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</si>
  <si>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</si>
  <si>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</si>
  <si>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</si>
  <si>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</si>
  <si>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</si>
  <si>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</si>
  <si>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</si>
  <si>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</si>
  <si>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</si>
  <si>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</si>
  <si>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</si>
  <si>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</si>
  <si>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</si>
  <si>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</si>
  <si>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</si>
  <si>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</si>
  <si>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</si>
  <si>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</si>
  <si>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</si>
  <si>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</si>
  <si>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</si>
  <si>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</si>
  <si>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</si>
  <si>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</si>
  <si>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</si>
  <si>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</si>
  <si>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</si>
  <si>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</si>
  <si>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</si>
  <si>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</si>
  <si>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</si>
  <si>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</si>
  <si>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</si>
  <si>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</si>
  <si>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</si>
  <si>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</si>
  <si>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</si>
  <si>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</si>
  <si>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</si>
  <si>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</si>
  <si>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</si>
  <si>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</si>
  <si>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</si>
  <si>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</si>
  <si>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</si>
  <si>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</si>
  <si>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</si>
  <si>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</si>
  <si>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</si>
  <si>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</si>
  <si>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</si>
  <si>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</si>
  <si>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</si>
  <si>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</si>
  <si>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</si>
  <si>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</si>
  <si>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</si>
  <si>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</si>
  <si>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</si>
  <si>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</si>
  <si>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</si>
  <si>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</si>
  <si>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</si>
  <si>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</si>
  <si>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</si>
  <si>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</si>
  <si>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</si>
  <si>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</si>
  <si>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</si>
  <si>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</si>
  <si>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</si>
  <si>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</si>
  <si>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</si>
  <si>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</si>
  <si>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</si>
  <si>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</si>
  <si>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</si>
  <si>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</si>
  <si>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</si>
  <si>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</si>
  <si>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</si>
  <si>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</si>
  <si>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</si>
  <si>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</si>
  <si>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</si>
  <si>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</si>
  <si>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</si>
  <si>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</si>
  <si>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</si>
  <si>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</si>
  <si>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</si>
  <si>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</si>
  <si>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</si>
  <si>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</si>
  <si>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</si>
  <si>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</si>
  <si>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</si>
  <si>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</si>
  <si>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</si>
  <si>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</si>
  <si>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</si>
  <si>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</si>
  <si>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</si>
  <si>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</si>
  <si>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</si>
  <si>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</si>
  <si>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</si>
  <si>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</si>
  <si>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</si>
  <si>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</si>
  <si>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</si>
  <si>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</si>
  <si>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</si>
  <si>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</si>
  <si>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</si>
  <si>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</si>
  <si>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</si>
  <si>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</si>
  <si>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</si>
  <si>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</si>
  <si>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</si>
  <si>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</si>
  <si>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</si>
  <si>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</si>
  <si>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</si>
  <si>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</si>
  <si>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</si>
  <si>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</si>
  <si>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</si>
  <si>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</si>
  <si>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</si>
  <si>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</si>
  <si>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</si>
  <si>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</si>
  <si>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</si>
  <si>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</si>
  <si>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</si>
  <si>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</si>
  <si>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</si>
  <si>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</si>
  <si>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</si>
  <si>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</si>
  <si>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</si>
  <si>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</si>
  <si>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</si>
  <si>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</si>
  <si>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</si>
  <si>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</si>
  <si>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</si>
  <si>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</si>
  <si>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</si>
  <si>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</si>
  <si>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</si>
  <si>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</si>
  <si>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</si>
  <si>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</si>
  <si>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</si>
  <si>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</si>
  <si>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</si>
  <si>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</si>
  <si>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</si>
  <si>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</si>
  <si>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</si>
  <si>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</si>
  <si>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</si>
  <si>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</si>
  <si>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</si>
  <si>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</si>
  <si>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</si>
  <si>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</si>
  <si>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</si>
  <si>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</si>
  <si>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</si>
  <si>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</si>
  <si>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</si>
  <si>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</si>
  <si>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</si>
  <si>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</si>
  <si>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</si>
  <si>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</si>
  <si>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</si>
  <si>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</si>
  <si>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</si>
  <si>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</si>
  <si>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</si>
  <si>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</si>
  <si>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</si>
  <si>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</si>
  <si>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</si>
  <si>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</si>
  <si>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</si>
  <si>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</si>
  <si>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</si>
  <si>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</si>
  <si>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</si>
  <si>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</si>
  <si>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</si>
  <si>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</si>
  <si>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</si>
  <si>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</si>
  <si>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</si>
  <si>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</si>
  <si>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</si>
  <si>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</si>
  <si>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</si>
  <si>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</si>
  <si>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</si>
  <si>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</si>
  <si>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</si>
  <si>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</si>
  <si>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</si>
  <si>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</si>
  <si>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</si>
  <si>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</si>
  <si>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</si>
  <si>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</si>
  <si>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</si>
  <si>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</si>
  <si>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</si>
  <si>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</si>
  <si>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</si>
  <si>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</si>
  <si>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</si>
  <si>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</si>
  <si>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</si>
  <si>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</si>
  <si>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</si>
  <si>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</si>
  <si>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</si>
  <si>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</si>
  <si>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</si>
  <si>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</si>
  <si>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</si>
  <si>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</si>
  <si>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</si>
  <si>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</si>
  <si>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</si>
  <si>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</si>
  <si>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</si>
  <si>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</si>
  <si>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</si>
  <si>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</si>
  <si>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</si>
  <si>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</si>
  <si>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</si>
  <si>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</si>
  <si>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</si>
  <si>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</si>
  <si>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</si>
  <si>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</si>
  <si>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</si>
  <si>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</si>
  <si>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</si>
  <si>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</si>
  <si>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</si>
  <si>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</si>
  <si>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</si>
  <si>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</si>
  <si>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</si>
  <si>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</si>
  <si>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</si>
  <si>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</si>
  <si>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</si>
  <si>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</si>
  <si>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</si>
  <si>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</si>
  <si>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</si>
  <si>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</si>
  <si>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</si>
  <si>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</si>
  <si>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</si>
  <si>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</si>
  <si>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</si>
  <si>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</si>
  <si>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</si>
  <si>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</si>
  <si>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</si>
  <si>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</si>
  <si>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</si>
  <si>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</si>
  <si>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</si>
  <si>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</si>
  <si>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</si>
  <si>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</si>
  <si>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</si>
  <si>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</si>
  <si>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</si>
  <si>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</si>
  <si>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</si>
  <si>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</si>
  <si>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</si>
  <si>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</si>
  <si>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</si>
  <si>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</si>
  <si>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</si>
  <si>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</si>
  <si>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</si>
  <si>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</si>
  <si>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</si>
  <si>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</si>
  <si>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</si>
  <si>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</si>
  <si>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</si>
  <si>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</si>
  <si>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</si>
  <si>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</si>
  <si>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</si>
  <si>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</si>
  <si>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</si>
  <si>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</si>
  <si>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</si>
  <si>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</si>
  <si>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</si>
  <si>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</si>
  <si>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</si>
  <si>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</si>
  <si>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</si>
  <si>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</si>
  <si>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</si>
  <si>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</si>
  <si>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</si>
  <si>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</si>
  <si>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</si>
  <si>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</si>
  <si>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</si>
  <si>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</si>
  <si>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</si>
  <si>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</si>
  <si>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</si>
  <si>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</si>
  <si>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</si>
  <si>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</si>
  <si>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</si>
  <si>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</si>
  <si>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</si>
  <si>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</si>
  <si>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</si>
  <si>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</si>
  <si>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</si>
  <si>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</si>
  <si>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</si>
  <si>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</si>
  <si>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</si>
  <si>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</si>
  <si>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</si>
  <si>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</si>
  <si>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</si>
  <si>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</si>
  <si>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</si>
  <si>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</si>
  <si>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</si>
  <si>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</si>
  <si>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</si>
  <si>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</si>
  <si>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</si>
  <si>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</si>
  <si>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</si>
  <si>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</si>
  <si>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</si>
  <si>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</si>
  <si>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</si>
  <si>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</si>
  <si>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</si>
  <si>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</si>
  <si>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</si>
  <si>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</si>
  <si>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</si>
  <si>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</si>
  <si>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</si>
  <si>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</si>
  <si>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</si>
  <si>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</si>
  <si>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</si>
  <si>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</si>
  <si>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</si>
  <si>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</si>
  <si>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</si>
  <si>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</si>
  <si>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</si>
  <si>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</si>
  <si>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</si>
  <si>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</si>
  <si>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</si>
  <si>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</si>
  <si>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</si>
  <si>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</si>
  <si>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</si>
  <si>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</si>
  <si>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</si>
  <si>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</si>
  <si>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</si>
  <si>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</si>
  <si>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</si>
  <si>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</si>
  <si>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</si>
  <si>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</si>
  <si>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</si>
  <si>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</si>
  <si>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</si>
  <si>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</si>
  <si>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</si>
  <si>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</si>
  <si>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</si>
  <si>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</si>
  <si>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</si>
  <si>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</si>
  <si>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</si>
  <si>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</si>
  <si>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</si>
  <si>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</si>
  <si>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</si>
  <si>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</si>
  <si>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</si>
  <si>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</si>
  <si>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</si>
  <si>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</si>
  <si>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</si>
  <si>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</si>
  <si>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</si>
  <si>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</si>
  <si>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</si>
  <si>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</si>
  <si>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</si>
  <si>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</si>
  <si>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</si>
  <si>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</si>
  <si>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</si>
  <si>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</si>
  <si>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</si>
  <si>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</si>
  <si>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</si>
  <si>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</si>
  <si>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</si>
  <si>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</si>
  <si>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</si>
  <si>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</si>
  <si>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</si>
  <si>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</si>
  <si>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</si>
  <si>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</si>
  <si>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</si>
  <si>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</si>
  <si>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</si>
  <si>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</si>
  <si>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</si>
  <si>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</si>
  <si>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</si>
  <si>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</si>
  <si>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</si>
  <si>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</si>
  <si>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</si>
  <si>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</si>
  <si>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</si>
  <si>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</si>
  <si>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</si>
  <si>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</si>
  <si>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</si>
  <si>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</si>
  <si>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</si>
  <si>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</si>
  <si>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</si>
  <si>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</si>
  <si>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</si>
  <si>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</si>
  <si>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</si>
  <si>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</si>
  <si>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</si>
  <si>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</si>
  <si>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</si>
  <si>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</si>
  <si>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</si>
  <si>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</si>
  <si>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</si>
  <si>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</si>
  <si>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</si>
  <si>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</si>
  <si>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</si>
  <si>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</si>
  <si>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</si>
  <si>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</si>
  <si>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</si>
  <si>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</si>
  <si>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</si>
  <si>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</si>
  <si>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</si>
  <si>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</si>
  <si>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</si>
  <si>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</si>
  <si>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</si>
  <si>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</si>
  <si>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</si>
  <si>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</si>
  <si>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</si>
  <si>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</si>
  <si>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</si>
  <si>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</si>
  <si>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</si>
  <si>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</si>
  <si>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</si>
  <si>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</si>
  <si>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</si>
  <si>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</si>
  <si>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</si>
  <si>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</si>
  <si>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</si>
  <si>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</si>
  <si>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</si>
  <si>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</si>
  <si>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</si>
  <si>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</si>
  <si>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</si>
  <si>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</si>
  <si>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</si>
  <si>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</si>
  <si>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</si>
  <si>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</si>
  <si>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</si>
  <si>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</si>
  <si>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</si>
  <si>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</si>
  <si>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</si>
  <si>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</si>
  <si>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</si>
  <si>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</si>
  <si>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</si>
  <si>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</si>
  <si>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</si>
  <si>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</si>
  <si>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</si>
  <si>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</si>
  <si>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</si>
  <si>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</si>
  <si>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</si>
  <si>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</si>
  <si>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</si>
  <si>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</si>
  <si>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</si>
  <si>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</si>
  <si>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</si>
  <si>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</si>
  <si>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</si>
  <si>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</si>
  <si>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</si>
  <si>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</si>
  <si>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</si>
  <si>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</si>
  <si>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</si>
  <si>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</si>
  <si>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</si>
  <si>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</si>
  <si>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</si>
  <si>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</si>
  <si>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</si>
  <si>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</si>
  <si>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</si>
  <si>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</si>
  <si>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</si>
  <si>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</si>
  <si>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</si>
  <si>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</si>
  <si>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</si>
  <si>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</si>
  <si>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</si>
  <si>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</si>
  <si>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</si>
  <si>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</si>
  <si>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</si>
  <si>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</si>
  <si>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</si>
  <si>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</si>
  <si>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</si>
  <si>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</si>
  <si>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</si>
  <si>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</si>
  <si>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</si>
  <si>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</si>
  <si>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</si>
  <si>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</si>
  <si>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</si>
  <si>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</si>
  <si>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</si>
  <si>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</si>
  <si>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</si>
  <si>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</si>
  <si>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</si>
  <si>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</si>
  <si>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</si>
  <si>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</si>
  <si>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</si>
  <si>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</si>
  <si>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</si>
  <si>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</si>
  <si>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</si>
  <si>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</si>
  <si>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</si>
  <si>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</si>
  <si>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</si>
  <si>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</si>
  <si>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</si>
  <si>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</si>
  <si>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</si>
  <si>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</si>
  <si>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</si>
  <si>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</si>
  <si>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</si>
  <si>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</si>
  <si>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</si>
  <si>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</si>
  <si>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</si>
  <si>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</si>
  <si>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</si>
  <si>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</si>
  <si>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</si>
  <si>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</si>
  <si>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</si>
  <si>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</si>
  <si>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</si>
  <si>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</si>
  <si>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</si>
  <si>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</si>
  <si>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</si>
  <si>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</si>
  <si>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</si>
  <si>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</si>
  <si>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</si>
  <si>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</si>
  <si>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</si>
  <si>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</si>
  <si>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</si>
  <si>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</si>
  <si>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</si>
  <si>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</si>
  <si>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</si>
  <si>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</si>
  <si>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</si>
  <si>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</si>
  <si>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</si>
  <si>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</si>
  <si>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</si>
  <si>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</si>
  <si>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</si>
  <si>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</si>
  <si>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</si>
  <si>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</si>
  <si>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</si>
  <si>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</si>
  <si>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</si>
  <si>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</si>
  <si>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</si>
  <si>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</si>
  <si>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</si>
  <si>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</si>
  <si>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</si>
  <si>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</si>
  <si>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</si>
  <si>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</si>
  <si>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</si>
  <si>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</si>
  <si>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</si>
  <si>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</si>
  <si>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</si>
  <si>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</si>
  <si>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</si>
  <si>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</si>
  <si>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</si>
  <si>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</si>
  <si>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</si>
  <si>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</si>
  <si>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</si>
  <si>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</si>
  <si>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</si>
  <si>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</si>
  <si>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</si>
  <si>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</si>
  <si>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</si>
  <si>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</si>
  <si>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</si>
  <si>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</si>
  <si>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</si>
  <si>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</si>
  <si>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</si>
  <si>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</si>
  <si>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</si>
  <si>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</si>
  <si>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</si>
  <si>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</si>
  <si>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</si>
  <si>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</si>
  <si>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</si>
  <si>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</si>
  <si>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</si>
  <si>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</si>
  <si>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</si>
  <si>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</si>
  <si>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</si>
  <si>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</si>
  <si>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</si>
  <si>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</si>
  <si>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</si>
  <si>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</si>
  <si>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</si>
  <si>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</si>
  <si>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</si>
  <si>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</si>
  <si>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</si>
  <si>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</si>
  <si>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</si>
  <si>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</si>
  <si>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</si>
  <si>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</si>
  <si>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</si>
  <si>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</si>
  <si>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</si>
  <si>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</si>
  <si>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</si>
  <si>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</si>
  <si>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</si>
  <si>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</si>
  <si>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</si>
  <si>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</si>
  <si>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</si>
  <si>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</si>
  <si>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</si>
  <si>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</si>
  <si>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</si>
  <si>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</si>
  <si>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</si>
  <si>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</si>
  <si>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</si>
  <si>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</si>
  <si>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</si>
  <si>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</si>
  <si>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</si>
  <si>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</si>
  <si>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</si>
  <si>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</si>
  <si>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</si>
  <si>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</si>
  <si>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</si>
  <si>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</si>
  <si>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</si>
  <si>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</si>
  <si>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</si>
  <si>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</si>
  <si>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</si>
  <si>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</si>
  <si>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</si>
  <si>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</si>
  <si>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</si>
  <si>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</si>
  <si>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</si>
  <si>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</si>
  <si>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</si>
  <si>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</si>
  <si>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</si>
  <si>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</si>
  <si>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</si>
  <si>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</si>
  <si>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</si>
  <si>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</si>
  <si>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</si>
  <si>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</si>
  <si>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</si>
  <si>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</si>
  <si>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</si>
  <si>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</si>
  <si>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</si>
  <si>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</si>
  <si>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</si>
  <si>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</si>
  <si>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</si>
  <si>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</si>
  <si>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</si>
  <si>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</si>
  <si>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</si>
  <si>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</si>
  <si>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</si>
  <si>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</si>
  <si>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</si>
  <si>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</si>
  <si>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</si>
  <si>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</si>
  <si>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</si>
  <si>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</si>
  <si>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</si>
  <si>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</si>
  <si>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</si>
  <si>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</si>
  <si>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</si>
  <si>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</si>
  <si>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</si>
  <si>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</si>
  <si>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</si>
  <si>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</si>
  <si>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</si>
  <si>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</si>
  <si>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</si>
  <si>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</si>
  <si>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</si>
  <si>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</si>
  <si>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</si>
  <si>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</si>
  <si>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</si>
  <si>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</si>
  <si>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</si>
  <si>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</si>
  <si>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</si>
  <si>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</si>
  <si>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</si>
  <si>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</si>
  <si>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</si>
  <si>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</si>
  <si>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</si>
  <si>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</si>
  <si>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</si>
  <si>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</si>
  <si>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</si>
  <si>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</si>
  <si>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</si>
  <si>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</si>
  <si>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</si>
  <si>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</si>
  <si>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</si>
  <si>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</si>
  <si>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</si>
  <si>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</si>
  <si>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</si>
  <si>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</si>
  <si>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</si>
  <si>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</si>
  <si>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</si>
  <si>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</si>
  <si>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</si>
  <si>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</si>
  <si>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</si>
  <si>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</si>
  <si>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</si>
  <si>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</si>
  <si>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</si>
  <si>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</si>
  <si>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</si>
  <si>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</si>
  <si>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</si>
  <si>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</si>
  <si>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</si>
  <si>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</si>
  <si>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</si>
  <si>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</si>
  <si>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</si>
  <si>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</si>
  <si>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</si>
  <si>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</si>
  <si>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</si>
  <si>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</si>
  <si>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</si>
  <si>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</si>
  <si>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</si>
  <si>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</si>
  <si>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</si>
  <si>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</si>
  <si>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</si>
  <si>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</si>
  <si>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</si>
  <si>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</si>
  <si>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</si>
  <si>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</si>
  <si>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</si>
  <si>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</si>
  <si>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</si>
  <si>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</si>
  <si>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</si>
  <si>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</si>
  <si>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</si>
  <si>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</si>
  <si>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</si>
  <si>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</si>
  <si>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</si>
  <si>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</si>
  <si>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</si>
  <si>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</si>
  <si>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</si>
  <si>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</si>
  <si>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</si>
  <si>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</si>
  <si>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</si>
  <si>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</si>
  <si>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</si>
  <si>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</si>
  <si>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</si>
  <si>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</si>
  <si>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</si>
  <si>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</si>
  <si>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</si>
  <si>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</si>
  <si>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</si>
  <si>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</si>
  <si>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</si>
  <si>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</si>
  <si>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</si>
  <si>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</si>
  <si>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</si>
  <si>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</si>
  <si>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</si>
  <si>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</si>
  <si>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</si>
  <si>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</si>
  <si>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</si>
  <si>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</si>
  <si>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</si>
  <si>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</si>
  <si>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</si>
  <si>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</si>
  <si>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</si>
  <si>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</si>
  <si>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</si>
  <si>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</si>
  <si>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</si>
  <si>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</si>
  <si>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</si>
  <si>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</si>
  <si>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</si>
  <si>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</si>
  <si>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</si>
  <si>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</si>
  <si>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</si>
  <si>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</si>
  <si>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</si>
  <si>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</si>
  <si>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</si>
  <si>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</si>
  <si>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</si>
  <si>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</si>
  <si>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</si>
  <si>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</si>
  <si>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</si>
  <si>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</si>
  <si>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</si>
  <si>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</si>
  <si>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</si>
  <si>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</si>
  <si>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</si>
  <si>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</si>
  <si>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</si>
  <si>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</si>
  <si>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</si>
  <si>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</si>
  <si>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</si>
  <si>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</si>
  <si>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</si>
  <si>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</si>
  <si>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</si>
  <si>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</si>
  <si>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</si>
  <si>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</si>
  <si>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</si>
  <si>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</si>
  <si>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</si>
  <si>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</si>
  <si>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</si>
  <si>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</si>
  <si>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</si>
  <si>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</si>
  <si>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</si>
  <si>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</si>
  <si>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</si>
  <si>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</si>
  <si>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</si>
  <si>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</si>
  <si>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</si>
  <si>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</si>
  <si>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</si>
  <si>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</si>
  <si>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</si>
  <si>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</si>
  <si>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</si>
  <si>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</si>
  <si>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</si>
  <si>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</si>
  <si>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</si>
  <si>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</si>
  <si>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</si>
  <si>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</si>
  <si>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</si>
  <si>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</si>
  <si>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</si>
  <si>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</si>
  <si>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</si>
  <si>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</si>
  <si>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</si>
  <si>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</si>
  <si>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</si>
  <si>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</si>
  <si>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</si>
  <si>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</si>
  <si>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</si>
  <si>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</si>
  <si>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</si>
  <si>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</si>
  <si>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</si>
  <si>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</si>
  <si>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</si>
  <si>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</si>
  <si>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</si>
  <si>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</si>
  <si>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</si>
  <si>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</si>
  <si>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</si>
  <si>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</si>
  <si>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</si>
  <si>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</si>
  <si>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</si>
  <si>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</si>
  <si>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</si>
  <si>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</si>
  <si>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</si>
  <si>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</si>
  <si>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</si>
  <si>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</si>
  <si>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</si>
  <si>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</si>
  <si>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</si>
  <si>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</si>
  <si>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</si>
  <si>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</si>
  <si>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</si>
  <si>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</si>
  <si>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</si>
  <si>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</si>
  <si>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</si>
  <si>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</si>
  <si>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</si>
  <si>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</si>
  <si>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</si>
  <si>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</si>
  <si>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</si>
  <si>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</si>
  <si>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</si>
  <si>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</si>
  <si>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</si>
  <si>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</si>
  <si>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</si>
  <si>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</si>
  <si>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</si>
  <si>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</si>
  <si>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</si>
  <si>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</si>
  <si>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</si>
  <si>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</si>
  <si>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</si>
  <si>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</si>
  <si>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</si>
  <si>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</si>
  <si>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</si>
  <si>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</si>
  <si>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</si>
  <si>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</si>
  <si>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</si>
  <si>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</si>
  <si>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</si>
  <si>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</si>
  <si>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</si>
  <si>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</si>
  <si>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</si>
  <si>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</si>
  <si>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</si>
  <si>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</si>
  <si>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</si>
  <si>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</si>
  <si>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</si>
  <si>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</si>
  <si>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</si>
  <si>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</si>
  <si>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</si>
  <si>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</si>
  <si>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</si>
  <si>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</si>
  <si>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</si>
  <si>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</si>
  <si>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</si>
  <si>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</si>
  <si>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</si>
  <si>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</si>
  <si>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</si>
  <si>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</si>
  <si>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</si>
  <si>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</si>
  <si>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</si>
  <si>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</si>
  <si>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</si>
  <si>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</si>
  <si>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</si>
  <si>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</si>
  <si>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</si>
  <si>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</si>
  <si>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</si>
  <si>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</si>
  <si>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</si>
  <si>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</si>
  <si>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</si>
  <si>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</si>
  <si>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</si>
  <si>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</si>
  <si>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</si>
  <si>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</si>
  <si>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</si>
  <si>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</si>
  <si>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</si>
  <si>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</si>
  <si>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</si>
  <si>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</si>
  <si>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</si>
  <si>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</si>
  <si>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</si>
  <si>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</si>
  <si>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</si>
  <si>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</si>
  <si>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</si>
  <si>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</si>
  <si>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</si>
  <si>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</si>
  <si>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</si>
  <si>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</si>
  <si>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</si>
  <si>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</si>
  <si>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</si>
  <si>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</si>
  <si>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</si>
  <si>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</si>
  <si>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</si>
  <si>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</si>
  <si>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</si>
  <si>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</si>
  <si>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</si>
  <si>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</si>
  <si>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</si>
  <si>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</si>
  <si>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</si>
  <si>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</si>
  <si>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</si>
  <si>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</si>
  <si>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</si>
  <si>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</si>
  <si>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</si>
  <si>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</si>
  <si>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</si>
  <si>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</si>
  <si>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</si>
  <si>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</si>
  <si>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</si>
  <si>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</si>
  <si>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</si>
  <si>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</si>
  <si>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</si>
  <si>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</si>
  <si>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</si>
  <si>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</si>
  <si>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</si>
  <si>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</si>
  <si>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</si>
  <si>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</si>
  <si>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</si>
  <si>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</si>
  <si>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</si>
  <si>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</si>
  <si>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</si>
  <si>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</si>
  <si>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</si>
  <si>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</si>
  <si>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</si>
  <si>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</si>
  <si>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</si>
  <si>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</si>
  <si>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</si>
  <si>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</si>
  <si>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</si>
  <si>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</si>
  <si>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</si>
  <si>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</si>
  <si>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</si>
  <si>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</si>
  <si>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</si>
  <si>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</si>
  <si>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</si>
  <si>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</si>
  <si>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</si>
  <si>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</si>
  <si>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</si>
  <si>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</si>
  <si>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</si>
  <si>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</si>
  <si>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</si>
  <si>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</si>
  <si>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</si>
  <si>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</si>
  <si>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</si>
  <si>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</si>
  <si>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</si>
  <si>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</si>
  <si>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</si>
  <si>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</si>
  <si>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</si>
  <si>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</si>
  <si>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</si>
  <si>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</si>
  <si>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</si>
  <si>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</si>
  <si>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</si>
  <si>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</si>
  <si>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</si>
  <si>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</si>
  <si>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</si>
  <si>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</si>
  <si>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</si>
  <si>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</si>
  <si>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</si>
  <si>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</si>
  <si>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</si>
  <si>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</si>
  <si>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</si>
  <si>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</si>
  <si>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</si>
  <si>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</si>
  <si>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</si>
  <si>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</si>
  <si>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</si>
  <si>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</si>
  <si>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</si>
  <si>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</si>
  <si>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</si>
  <si>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</si>
  <si>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</si>
  <si>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</si>
  <si>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</si>
  <si>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</si>
  <si>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</si>
  <si>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</si>
  <si>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</si>
  <si>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</si>
  <si>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</si>
  <si>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</si>
  <si>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</si>
  <si>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</si>
  <si>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</si>
  <si>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</si>
  <si>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</si>
  <si>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</si>
  <si>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</si>
  <si>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</si>
  <si>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</si>
  <si>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</si>
  <si>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</si>
  <si>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</si>
  <si>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</si>
  <si>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</si>
  <si>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</si>
  <si>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</si>
  <si>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</si>
  <si>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</si>
  <si>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</si>
  <si>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</si>
  <si>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</si>
  <si>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</si>
  <si>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</si>
  <si>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</si>
  <si>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</si>
  <si>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</si>
  <si>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</si>
  <si>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</si>
  <si>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</si>
  <si>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</si>
  <si>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</si>
  <si>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</si>
  <si>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</si>
  <si>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</si>
  <si>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</si>
  <si>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</si>
  <si>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</si>
  <si>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</si>
  <si>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</si>
  <si>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</si>
  <si>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</si>
  <si>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</si>
  <si>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</si>
  <si>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</si>
  <si>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</si>
  <si>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</si>
  <si>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</si>
  <si>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</si>
  <si>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</si>
  <si>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</si>
  <si>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</si>
  <si>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</si>
  <si>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</si>
  <si>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</si>
  <si>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</si>
  <si>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</si>
  <si>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</si>
  <si>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</si>
  <si>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</si>
  <si>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</si>
  <si>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</si>
  <si>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</si>
  <si>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</si>
  <si>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</si>
  <si>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</si>
  <si>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</si>
  <si>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</si>
  <si>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</si>
  <si>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</si>
  <si>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</si>
  <si>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</si>
  <si>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</si>
  <si>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</si>
  <si>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</si>
  <si>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</si>
  <si>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</si>
  <si>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</si>
  <si>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</si>
  <si>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</si>
  <si>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</si>
  <si>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</si>
  <si>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</si>
  <si>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</si>
  <si>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</si>
  <si>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</si>
  <si>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</si>
  <si>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</si>
  <si>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</si>
  <si>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</si>
  <si>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</si>
  <si>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</si>
  <si>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</si>
  <si>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</si>
  <si>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</si>
  <si>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</si>
  <si>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</si>
  <si>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</si>
  <si>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</si>
  <si>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</si>
  <si>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</si>
  <si>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</si>
  <si>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</si>
  <si>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</si>
  <si>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</si>
  <si>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</si>
  <si>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</si>
  <si>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</si>
  <si>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</si>
  <si>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</si>
  <si>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</si>
  <si>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</si>
  <si>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</si>
  <si>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</si>
  <si>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</si>
  <si>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</si>
  <si>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</si>
  <si>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</si>
  <si>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</si>
  <si>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</si>
  <si>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</si>
  <si>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</si>
  <si>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</si>
  <si>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</si>
  <si>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</si>
  <si>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</si>
  <si>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</si>
  <si>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</si>
  <si>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</si>
  <si>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</si>
  <si>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</si>
  <si>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</si>
  <si>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</si>
  <si>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</si>
  <si>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</si>
  <si>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</si>
  <si>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</si>
  <si>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</si>
  <si>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</si>
  <si>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</si>
  <si>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</si>
  <si>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</si>
  <si>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</si>
  <si>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</si>
  <si>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</si>
  <si>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</si>
  <si>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</si>
  <si>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</si>
  <si>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</si>
  <si>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</si>
  <si>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</si>
  <si>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</si>
  <si>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</si>
  <si>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</si>
  <si>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</si>
  <si>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</si>
  <si>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</si>
  <si>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</si>
  <si>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</si>
  <si>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</si>
  <si>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</si>
  <si>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</si>
  <si>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</si>
  <si>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</si>
  <si>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</si>
  <si>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</si>
  <si>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</si>
  <si>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</si>
  <si>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</si>
  <si>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</si>
  <si>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</si>
  <si>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</si>
  <si>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</si>
  <si>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</si>
  <si>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</si>
  <si>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</si>
  <si>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</si>
  <si>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</si>
  <si>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</si>
  <si>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</si>
  <si>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</si>
  <si>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</si>
  <si>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</si>
  <si>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</si>
  <si>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</si>
  <si>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</si>
  <si>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</si>
  <si>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</si>
  <si>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</si>
  <si>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</si>
  <si>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</si>
  <si>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</si>
  <si>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</si>
  <si>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</si>
  <si>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</si>
  <si>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</si>
  <si>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</si>
  <si>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</si>
  <si>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</si>
  <si>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</si>
  <si>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</si>
  <si>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</si>
  <si>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</si>
  <si>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</si>
  <si>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</si>
  <si>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</si>
  <si>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</si>
  <si>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</si>
  <si>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</si>
  <si>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</si>
  <si>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</si>
  <si>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</si>
  <si>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</si>
  <si>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</si>
  <si>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</si>
  <si>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</si>
  <si>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</si>
  <si>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</si>
  <si>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</si>
  <si>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</si>
  <si>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</si>
  <si>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</si>
  <si>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</si>
  <si>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</si>
  <si>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</si>
  <si>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</si>
  <si>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</si>
  <si>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</si>
  <si>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</si>
  <si>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</si>
  <si>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</si>
  <si>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</si>
  <si>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</si>
  <si>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</si>
  <si>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</si>
  <si>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</si>
  <si>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</si>
  <si>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</si>
  <si>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</si>
  <si>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</si>
  <si>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</si>
  <si>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</si>
  <si>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</si>
  <si>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</si>
  <si>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</si>
  <si>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</si>
  <si>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</si>
  <si>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</si>
  <si>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</si>
  <si>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</si>
  <si>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</si>
  <si>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</si>
  <si>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</si>
  <si>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</si>
  <si>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</si>
  <si>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</si>
  <si>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</si>
  <si>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</si>
  <si>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</si>
  <si>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</si>
  <si>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</si>
  <si>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</si>
  <si>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</si>
  <si>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</si>
  <si>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</si>
  <si>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</si>
  <si>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</si>
  <si>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</si>
  <si>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</si>
  <si>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</si>
  <si>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</si>
  <si>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</si>
  <si>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</si>
  <si>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</si>
  <si>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</si>
  <si>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</si>
  <si>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</si>
  <si>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</si>
  <si>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</si>
  <si>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</si>
  <si>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</si>
  <si>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</si>
  <si>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</si>
  <si>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</si>
  <si>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</si>
  <si>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</si>
  <si>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</si>
  <si>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</si>
  <si>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</si>
  <si>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</si>
  <si>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</si>
  <si>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</si>
  <si>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</si>
  <si>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</si>
  <si>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</si>
  <si>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</si>
  <si>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</si>
  <si>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</si>
  <si>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</si>
  <si>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</si>
  <si>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</si>
  <si>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</si>
  <si>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</si>
  <si>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</si>
  <si>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</si>
  <si>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</si>
  <si>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</si>
  <si>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</si>
  <si>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</si>
  <si>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</si>
  <si>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</si>
  <si>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</si>
  <si>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</si>
  <si>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</si>
  <si>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</si>
  <si>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</si>
  <si>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</si>
  <si>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</si>
  <si>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</si>
  <si>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</si>
  <si>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</si>
  <si>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</si>
  <si>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</si>
  <si>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</si>
  <si>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</si>
  <si>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</si>
  <si>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</si>
  <si>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</si>
  <si>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</si>
  <si>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</si>
  <si>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</si>
  <si>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</si>
  <si>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</si>
  <si>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</si>
  <si>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</si>
  <si>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</si>
  <si>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</si>
  <si>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</si>
  <si>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</si>
  <si>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</si>
  <si>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</si>
  <si>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</si>
  <si>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</si>
  <si>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</si>
  <si>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</si>
  <si>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</si>
  <si>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</si>
  <si>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</si>
  <si>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</si>
  <si>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</si>
  <si>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</si>
  <si>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</si>
  <si>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</si>
  <si>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</si>
  <si>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</si>
  <si>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</si>
  <si>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</si>
  <si>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</si>
  <si>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</si>
  <si>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</si>
  <si>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</si>
  <si>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</si>
  <si>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</si>
  <si>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</si>
  <si>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</si>
  <si>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</si>
  <si>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</si>
  <si>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</si>
  <si>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</si>
  <si>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</si>
  <si>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</si>
  <si>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</si>
  <si>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</si>
  <si>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</si>
  <si>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</si>
  <si>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</si>
  <si>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</si>
  <si>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</si>
  <si>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</si>
  <si>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</si>
  <si>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</si>
  <si>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</si>
  <si>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</si>
  <si>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</si>
  <si>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</si>
  <si>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</si>
  <si>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</si>
  <si>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</si>
  <si>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</si>
  <si>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</si>
  <si>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</si>
  <si>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</si>
  <si>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</si>
  <si>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</si>
  <si>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</si>
  <si>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</si>
  <si>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</si>
  <si>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</si>
  <si>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</si>
  <si>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</si>
  <si>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</si>
  <si>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</si>
  <si>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</si>
  <si>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</si>
  <si>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</si>
  <si>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</si>
  <si>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</si>
  <si>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</si>
  <si>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</si>
  <si>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</si>
  <si>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</si>
  <si>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</si>
  <si>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</si>
  <si>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</si>
  <si>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</si>
  <si>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</si>
  <si>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</si>
  <si>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</si>
  <si>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</si>
  <si>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</si>
  <si>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</si>
  <si>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</si>
  <si>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</si>
  <si>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</si>
  <si>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</si>
  <si>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</si>
  <si>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</si>
  <si>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</si>
  <si>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</si>
  <si>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</si>
  <si>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</si>
  <si>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</si>
  <si>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</si>
  <si>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</si>
  <si>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</si>
  <si>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</si>
  <si>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</si>
  <si>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</si>
  <si>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</si>
  <si>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</si>
  <si>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</si>
  <si>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</si>
  <si>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</si>
  <si>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</si>
  <si>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</si>
  <si>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</si>
  <si>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</si>
  <si>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</si>
  <si>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</si>
  <si>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</si>
  <si>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</si>
  <si>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</si>
  <si>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</si>
  <si>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</si>
  <si>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</si>
  <si>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</si>
  <si>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</si>
  <si>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</si>
  <si>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</si>
  <si>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</si>
  <si>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</si>
  <si>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</si>
  <si>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</si>
  <si>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</si>
  <si>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</si>
  <si>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</si>
  <si>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</si>
  <si>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</si>
  <si>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</si>
  <si>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</si>
  <si>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</si>
  <si>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</si>
  <si>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</si>
  <si>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</si>
  <si>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</si>
  <si>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</si>
  <si>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</si>
  <si>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</si>
  <si>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</si>
  <si>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</si>
  <si>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</si>
  <si>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</si>
  <si>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</si>
  <si>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</si>
  <si>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</si>
  <si>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</si>
  <si>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</si>
  <si>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</si>
  <si>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</si>
  <si>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</si>
  <si>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</si>
  <si>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</si>
  <si>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</si>
  <si>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</si>
  <si>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</si>
  <si>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</si>
  <si>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</si>
  <si>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</si>
  <si>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</si>
  <si>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</si>
  <si>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</si>
  <si>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</si>
  <si>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</si>
  <si>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</si>
  <si>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</si>
  <si>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</si>
  <si>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</si>
  <si>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</si>
  <si>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</si>
  <si>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</si>
  <si>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</si>
  <si>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</si>
  <si>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</si>
  <si>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</si>
  <si>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</si>
  <si>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</si>
  <si>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</si>
  <si>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</si>
  <si>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</si>
  <si>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</si>
  <si>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</si>
  <si>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</si>
  <si>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</si>
  <si>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</si>
  <si>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</si>
  <si>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</si>
  <si>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</si>
  <si>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</si>
  <si>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</si>
  <si>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</si>
  <si>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</si>
  <si>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</si>
  <si>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</si>
  <si>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</si>
  <si>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</si>
  <si>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</si>
  <si>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</si>
  <si>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</si>
  <si>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</si>
  <si>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</si>
  <si>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</si>
  <si>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</si>
  <si>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</si>
  <si>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</si>
  <si>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</si>
  <si>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</si>
  <si>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</si>
  <si>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</si>
  <si>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</si>
  <si>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</si>
  <si>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</si>
  <si>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</si>
  <si>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</si>
  <si>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</si>
  <si>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</si>
  <si>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</si>
  <si>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</si>
  <si>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</si>
  <si>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</si>
  <si>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</si>
  <si>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</si>
  <si>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</si>
  <si>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</si>
  <si>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</si>
  <si>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</si>
  <si>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</si>
  <si>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</si>
  <si>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</si>
  <si>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</si>
  <si>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</si>
  <si>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</si>
  <si>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</si>
  <si>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</si>
  <si>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</si>
  <si>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</si>
  <si>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</si>
  <si>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</si>
  <si>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</si>
  <si>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</si>
  <si>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</si>
  <si>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</si>
  <si>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</si>
  <si>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</si>
  <si>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</si>
  <si>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</si>
  <si>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</si>
  <si>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</si>
  <si>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</si>
  <si>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</si>
  <si>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</si>
  <si>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</si>
  <si>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</si>
  <si>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</si>
  <si>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</si>
  <si>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</si>
  <si>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</si>
  <si>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</si>
  <si>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</si>
  <si>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</si>
  <si>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</si>
  <si>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</si>
  <si>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</si>
  <si>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</si>
  <si>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</si>
  <si>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</si>
  <si>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</si>
  <si>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</si>
  <si>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</si>
  <si>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</si>
  <si>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</si>
  <si>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</si>
  <si>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</si>
  <si>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</si>
  <si>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</si>
  <si>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</si>
  <si>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</si>
  <si>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</si>
  <si>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</si>
  <si>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</si>
  <si>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</si>
  <si>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</si>
  <si>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</si>
  <si>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</si>
  <si>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</si>
  <si>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</si>
  <si>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</si>
  <si>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</si>
  <si>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</si>
  <si>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</si>
  <si>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</si>
  <si>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</si>
  <si>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</si>
  <si>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</si>
  <si>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</si>
  <si>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</si>
  <si>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</si>
  <si>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</si>
  <si>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</si>
  <si>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</si>
  <si>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</si>
  <si>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</si>
  <si>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</si>
  <si>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</si>
  <si>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</si>
  <si>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</si>
  <si>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</si>
  <si>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</si>
  <si>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</si>
  <si>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</si>
  <si>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</si>
  <si>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</si>
  <si>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</si>
  <si>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</si>
  <si>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</si>
  <si>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</si>
  <si>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</si>
  <si>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</si>
  <si>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</si>
  <si>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</si>
  <si>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</si>
  <si>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</si>
  <si>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</si>
  <si>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</si>
  <si>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</si>
  <si>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</si>
  <si>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</si>
  <si>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</si>
  <si>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</si>
  <si>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</si>
  <si>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</si>
  <si>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</si>
  <si>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</si>
  <si>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</si>
  <si>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</si>
  <si>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</si>
  <si>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</si>
  <si>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</si>
  <si>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</si>
  <si>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</si>
  <si>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</si>
  <si>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</si>
  <si>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</si>
  <si>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</si>
  <si>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</si>
  <si>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</si>
  <si>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</si>
  <si>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</si>
  <si>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</si>
  <si>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</si>
  <si>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</si>
  <si>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</si>
  <si>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</si>
  <si>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</si>
  <si>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</si>
  <si>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</si>
  <si>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</si>
  <si>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</si>
  <si>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</si>
  <si>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</si>
  <si>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</si>
  <si>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</si>
  <si>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</si>
  <si>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</si>
  <si>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</si>
  <si>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</si>
  <si>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</si>
  <si>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</si>
  <si>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</si>
  <si>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</si>
  <si>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</si>
  <si>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</si>
  <si>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</si>
  <si>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</si>
  <si>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</si>
  <si>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</si>
  <si>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</si>
  <si>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</si>
  <si>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</si>
  <si>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</si>
  <si>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</si>
  <si>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</si>
  <si>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</si>
  <si>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</si>
  <si>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</si>
  <si>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</si>
  <si>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</si>
  <si>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</si>
  <si>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</si>
  <si>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</si>
  <si>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</si>
  <si>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</si>
  <si>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</si>
  <si>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</si>
  <si>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</si>
  <si>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</si>
  <si>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</si>
  <si>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</si>
  <si>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</si>
  <si>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</si>
  <si>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</si>
  <si>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</si>
  <si>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</si>
  <si>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</si>
  <si>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</si>
  <si>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</si>
  <si>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</si>
  <si>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</si>
  <si>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</si>
  <si>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</si>
  <si>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</si>
  <si>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</si>
  <si>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</si>
  <si>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</si>
  <si>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</si>
  <si>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</si>
  <si>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</si>
  <si>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</si>
  <si>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</si>
  <si>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</si>
  <si>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</si>
  <si>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</si>
  <si>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</si>
  <si>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</si>
  <si>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</si>
  <si>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</si>
  <si>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</si>
  <si>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</si>
  <si>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</si>
  <si>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</si>
  <si>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</si>
  <si>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</si>
  <si>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</si>
  <si>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</si>
  <si>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</si>
  <si>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</si>
  <si>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</si>
  <si>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</si>
  <si>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</si>
  <si>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</si>
  <si>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</si>
  <si>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</si>
  <si>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</si>
  <si>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</si>
  <si>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</si>
  <si>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</si>
  <si>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</si>
  <si>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</si>
  <si>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</si>
  <si>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</si>
  <si>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</si>
  <si>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</si>
  <si>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</si>
  <si>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</si>
  <si>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</si>
  <si>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</si>
  <si>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</si>
  <si>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</si>
  <si>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</si>
  <si>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</si>
  <si>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</si>
  <si>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</si>
  <si>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</si>
  <si>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</si>
  <si>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</si>
  <si>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</si>
  <si>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</si>
  <si>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</si>
  <si>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</si>
  <si>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</si>
  <si>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</si>
  <si>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</si>
  <si>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</si>
  <si>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</si>
  <si>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</si>
  <si>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</si>
  <si>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</si>
  <si>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</si>
  <si>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</si>
  <si>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</si>
  <si>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</si>
  <si>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</si>
  <si>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</si>
  <si>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</si>
  <si>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</si>
  <si>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</si>
  <si>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</si>
  <si>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</si>
  <si>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</si>
  <si>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</si>
  <si>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</si>
  <si>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</si>
  <si>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</si>
  <si>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</si>
  <si>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</si>
  <si>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</si>
  <si>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</si>
  <si>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</si>
  <si>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</si>
  <si>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</si>
  <si>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</si>
  <si>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</si>
  <si>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</si>
  <si>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</si>
  <si>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</si>
  <si>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</si>
  <si>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</si>
  <si>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</si>
  <si>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</si>
  <si>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</si>
  <si>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</si>
  <si>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</si>
  <si>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</si>
  <si>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</si>
  <si>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</si>
  <si>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</si>
  <si>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</si>
  <si>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</si>
  <si>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</si>
  <si>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</si>
  <si>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</si>
  <si>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</si>
  <si>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</si>
  <si>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</si>
  <si>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</si>
  <si>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</si>
  <si>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</si>
  <si>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</si>
  <si>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</si>
  <si>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</si>
  <si>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</si>
  <si>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</si>
  <si>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</si>
  <si>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</si>
  <si>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</si>
  <si>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</si>
  <si>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</si>
  <si>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</si>
  <si>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</si>
  <si>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</si>
  <si>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</si>
  <si>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</si>
  <si>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</si>
  <si>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</si>
  <si>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</si>
  <si>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</si>
  <si>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</si>
  <si>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</si>
  <si>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</si>
  <si>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</si>
  <si>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</si>
  <si>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</si>
  <si>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</si>
  <si>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</si>
  <si>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</si>
  <si>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</si>
  <si>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</si>
  <si>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</si>
  <si>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</si>
  <si>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Universidad de Guanajuato</t>
  </si>
  <si>
    <t>Al 31 de diciembre de 2019 y al 30 de marzo de 2020 (b)</t>
  </si>
  <si>
    <t>Del 1 de enero al 30 de marzo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</si>
</sst>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1" fillId="0" borderId="13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Protection="1">
      <protection locked="0"/>
    </xf>
    <xf numFmtId="0" fontId="6" fillId="0" borderId="13" xfId="0" applyFont="1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3" t="s">
        <v>829</v>
      </c>
      <c r="B1" s="154"/>
      <c r="C1" s="154"/>
      <c r="D1" s="154"/>
      <c r="E1" s="155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6" t="s">
        <v>3302</v>
      </c>
      <c r="D3" s="156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0" workbookViewId="0">
      <selection activeCell="B74" sqref="B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89" customFormat="1" ht="37.5" customHeight="1" x14ac:dyDescent="0.45">
      <c r="A1" s="169" t="s">
        <v>542</v>
      </c>
      <c r="B1" s="169"/>
      <c r="C1" s="169"/>
      <c r="D1" s="169"/>
      <c r="E1" s="109"/>
      <c r="F1" s="109"/>
      <c r="G1" s="109"/>
      <c r="H1" s="109"/>
      <c r="I1" s="109"/>
      <c r="J1" s="109"/>
      <c r="K1" s="109"/>
    </row>
    <row r="2" spans="1:11" ht="14.25" x14ac:dyDescent="0.45">
      <c r="A2" s="157" t="str">
        <f>ENTE_PUBLICO_A</f>
        <v>Universidad de Guanajuato, Gobierno del Estado de Guanajuato (a)</v>
      </c>
      <c r="B2" s="158"/>
      <c r="C2" s="158"/>
      <c r="D2" s="159"/>
    </row>
    <row r="3" spans="1:11" ht="14.25" x14ac:dyDescent="0.45">
      <c r="A3" s="160" t="s">
        <v>166</v>
      </c>
      <c r="B3" s="161"/>
      <c r="C3" s="161"/>
      <c r="D3" s="162"/>
    </row>
    <row r="4" spans="1:11" ht="14.25" x14ac:dyDescent="0.45">
      <c r="A4" s="163" t="str">
        <f>TRIMESTRE</f>
        <v>Del 1 de enero al 30 de marzo de 2020 (b)</v>
      </c>
      <c r="B4" s="164"/>
      <c r="C4" s="164"/>
      <c r="D4" s="165"/>
    </row>
    <row r="5" spans="1:11" ht="14.25" x14ac:dyDescent="0.45">
      <c r="A5" s="166" t="s">
        <v>118</v>
      </c>
      <c r="B5" s="167"/>
      <c r="C5" s="167"/>
      <c r="D5" s="168"/>
    </row>
    <row r="6" spans="1:11" ht="14.25" x14ac:dyDescent="0.45"/>
    <row r="7" spans="1:11" ht="39" customHeight="1" x14ac:dyDescent="0.45">
      <c r="A7" s="114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3691401852.9438</v>
      </c>
      <c r="C8" s="40">
        <f t="shared" ref="C8:D8" si="0">SUM(C9:C11)</f>
        <v>946219732.6500001</v>
      </c>
      <c r="D8" s="40">
        <f t="shared" si="0"/>
        <v>946219732.6500001</v>
      </c>
    </row>
    <row r="9" spans="1:11" x14ac:dyDescent="0.25">
      <c r="A9" s="53" t="s">
        <v>169</v>
      </c>
      <c r="B9" s="147">
        <v>1700707680.0138001</v>
      </c>
      <c r="C9" s="147">
        <v>447390902.6500001</v>
      </c>
      <c r="D9" s="147">
        <v>447390902.6500001</v>
      </c>
    </row>
    <row r="10" spans="1:11" x14ac:dyDescent="0.25">
      <c r="A10" s="53" t="s">
        <v>170</v>
      </c>
      <c r="B10" s="147">
        <v>1990694172.9300001</v>
      </c>
      <c r="C10" s="147">
        <v>498828830</v>
      </c>
      <c r="D10" s="147">
        <v>498828830</v>
      </c>
    </row>
    <row r="11" spans="1:11" x14ac:dyDescent="0.25">
      <c r="A11" s="53" t="s">
        <v>171</v>
      </c>
      <c r="B11" s="147">
        <v>0</v>
      </c>
      <c r="C11" s="147">
        <v>0</v>
      </c>
      <c r="D11" s="147">
        <v>0</v>
      </c>
    </row>
    <row r="12" spans="1:11" ht="14.25" x14ac:dyDescent="0.45">
      <c r="A12" s="93"/>
      <c r="B12" s="12"/>
      <c r="C12" s="12"/>
      <c r="D12" s="12"/>
    </row>
    <row r="13" spans="1:11" ht="14.25" x14ac:dyDescent="0.45">
      <c r="A13" s="55" t="s">
        <v>180</v>
      </c>
      <c r="B13" s="40">
        <f>B14+B15</f>
        <v>3697977687.4300008</v>
      </c>
      <c r="C13" s="40">
        <f t="shared" ref="C13:D13" si="1">C14+C15</f>
        <v>682273876.46000004</v>
      </c>
      <c r="D13" s="40">
        <f t="shared" si="1"/>
        <v>599857631.56000078</v>
      </c>
    </row>
    <row r="14" spans="1:11" x14ac:dyDescent="0.25">
      <c r="A14" s="53" t="s">
        <v>172</v>
      </c>
      <c r="B14" s="147">
        <v>1685482680.2300014</v>
      </c>
      <c r="C14" s="147">
        <v>267782903.76000005</v>
      </c>
      <c r="D14" s="147">
        <v>231993908.83000049</v>
      </c>
    </row>
    <row r="15" spans="1:11" x14ac:dyDescent="0.25">
      <c r="A15" s="53" t="s">
        <v>173</v>
      </c>
      <c r="B15" s="147">
        <v>2012495007.1999993</v>
      </c>
      <c r="C15" s="147">
        <v>414490972.69999999</v>
      </c>
      <c r="D15" s="147">
        <v>367863722.73000032</v>
      </c>
    </row>
    <row r="16" spans="1:11" ht="14.25" x14ac:dyDescent="0.45">
      <c r="A16" s="93"/>
      <c r="B16" s="12"/>
      <c r="C16" s="12"/>
      <c r="D16" s="12"/>
    </row>
    <row r="17" spans="1:4" ht="14.25" x14ac:dyDescent="0.45">
      <c r="A17" s="55" t="s">
        <v>174</v>
      </c>
      <c r="B17" s="115">
        <f>B18+B19</f>
        <v>0</v>
      </c>
      <c r="C17" s="40">
        <f t="shared" ref="C17" si="2">C18+C19</f>
        <v>53309891.219999984</v>
      </c>
      <c r="D17" s="40">
        <f>D18+D19</f>
        <v>50721471.659999989</v>
      </c>
    </row>
    <row r="18" spans="1:4" x14ac:dyDescent="0.25">
      <c r="A18" s="53" t="s">
        <v>175</v>
      </c>
      <c r="B18" s="116">
        <v>0</v>
      </c>
      <c r="C18" s="147">
        <v>36101687.549999982</v>
      </c>
      <c r="D18" s="147">
        <v>34372274.569999985</v>
      </c>
    </row>
    <row r="19" spans="1:4" x14ac:dyDescent="0.25">
      <c r="A19" s="53" t="s">
        <v>176</v>
      </c>
      <c r="B19" s="116">
        <v>0</v>
      </c>
      <c r="C19" s="147">
        <v>17208203.670000006</v>
      </c>
      <c r="D19" s="148">
        <v>16349197.090000005</v>
      </c>
    </row>
    <row r="20" spans="1:4" x14ac:dyDescent="0.25">
      <c r="A20" s="93"/>
      <c r="B20" s="12"/>
      <c r="C20" s="12"/>
      <c r="D20" s="12"/>
    </row>
    <row r="21" spans="1:4" x14ac:dyDescent="0.25">
      <c r="A21" s="55" t="s">
        <v>177</v>
      </c>
      <c r="B21" s="40">
        <f>B8-B13+B17</f>
        <v>-6575834.4862008095</v>
      </c>
      <c r="C21" s="40">
        <f t="shared" ref="C21:D21" si="3">C8-C13+C17</f>
        <v>317255747.41000003</v>
      </c>
      <c r="D21" s="40">
        <f t="shared" si="3"/>
        <v>397083572.74999928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-6575834.4862008095</v>
      </c>
      <c r="C23" s="40">
        <f t="shared" ref="C23:D23" si="4">C21-C11</f>
        <v>317255747.41000003</v>
      </c>
      <c r="D23" s="40">
        <f t="shared" si="4"/>
        <v>397083572.74999928</v>
      </c>
    </row>
    <row r="24" spans="1:4" x14ac:dyDescent="0.25">
      <c r="A24" s="55"/>
      <c r="B24" s="17"/>
      <c r="C24" s="17"/>
      <c r="D24" s="17"/>
    </row>
    <row r="25" spans="1:4" x14ac:dyDescent="0.25">
      <c r="A25" s="117" t="s">
        <v>179</v>
      </c>
      <c r="B25" s="40">
        <f>B23-B17</f>
        <v>-6575834.4862008095</v>
      </c>
      <c r="C25" s="40">
        <f t="shared" ref="C25" si="5">C23-C17</f>
        <v>263945856.19000006</v>
      </c>
      <c r="D25" s="40">
        <f>D23-D17</f>
        <v>346362101.08999932</v>
      </c>
    </row>
    <row r="26" spans="1:4" x14ac:dyDescent="0.25">
      <c r="A26" s="118"/>
      <c r="B26" s="13"/>
      <c r="C26" s="13"/>
      <c r="D26" s="13"/>
    </row>
    <row r="27" spans="1:4" x14ac:dyDescent="0.25">
      <c r="A27" s="88"/>
    </row>
    <row r="28" spans="1:4" ht="30" customHeight="1" x14ac:dyDescent="0.25">
      <c r="A28" s="114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146">
        <v>0</v>
      </c>
      <c r="C30" s="146">
        <v>0</v>
      </c>
      <c r="D30" s="146">
        <v>0</v>
      </c>
    </row>
    <row r="31" spans="1:4" x14ac:dyDescent="0.25">
      <c r="A31" s="53" t="s">
        <v>188</v>
      </c>
      <c r="B31" s="146">
        <v>0</v>
      </c>
      <c r="C31" s="146">
        <v>0</v>
      </c>
      <c r="D31" s="146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-6575834.4862008095</v>
      </c>
      <c r="C33" s="61">
        <f t="shared" ref="C33:D33" si="7">C25+C29</f>
        <v>263945856.19000006</v>
      </c>
      <c r="D33" s="61">
        <f t="shared" si="7"/>
        <v>346362101.08999932</v>
      </c>
    </row>
    <row r="34" spans="1:4" x14ac:dyDescent="0.25">
      <c r="A34" s="58"/>
      <c r="B34" s="58"/>
      <c r="C34" s="58"/>
      <c r="D34" s="58"/>
    </row>
    <row r="35" spans="1:4" x14ac:dyDescent="0.25">
      <c r="A35" s="88"/>
    </row>
    <row r="36" spans="1:4" ht="30" x14ac:dyDescent="0.25">
      <c r="A36" s="114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146">
        <v>0</v>
      </c>
      <c r="C38" s="146">
        <v>0</v>
      </c>
      <c r="D38" s="146">
        <v>0</v>
      </c>
    </row>
    <row r="39" spans="1:4" x14ac:dyDescent="0.25">
      <c r="A39" s="53" t="s">
        <v>193</v>
      </c>
      <c r="B39" s="146">
        <v>0</v>
      </c>
      <c r="C39" s="146">
        <v>0</v>
      </c>
      <c r="D39" s="146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146">
        <v>0</v>
      </c>
      <c r="C41" s="146">
        <v>0</v>
      </c>
      <c r="D41" s="146">
        <v>0</v>
      </c>
    </row>
    <row r="42" spans="1:4" x14ac:dyDescent="0.25">
      <c r="A42" s="53" t="s">
        <v>196</v>
      </c>
      <c r="B42" s="146">
        <v>0</v>
      </c>
      <c r="C42" s="146">
        <v>0</v>
      </c>
      <c r="D42" s="146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39"/>
      <c r="B45" s="58"/>
      <c r="C45" s="58"/>
      <c r="D45" s="58"/>
    </row>
    <row r="46" spans="1:4" x14ac:dyDescent="0.25"/>
    <row r="47" spans="1:4" ht="30" x14ac:dyDescent="0.25">
      <c r="A47" s="114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2" t="s">
        <v>198</v>
      </c>
      <c r="B48" s="149">
        <f>B9</f>
        <v>1700707680.0138001</v>
      </c>
      <c r="C48" s="149">
        <f>C9</f>
        <v>447390902.6500001</v>
      </c>
      <c r="D48" s="149">
        <f t="shared" ref="D48" si="11">D9</f>
        <v>447390902.6500001</v>
      </c>
    </row>
    <row r="49" spans="1:4" x14ac:dyDescent="0.25">
      <c r="A49" s="123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4" t="s">
        <v>192</v>
      </c>
      <c r="B50" s="146">
        <v>0</v>
      </c>
      <c r="C50" s="146">
        <v>0</v>
      </c>
      <c r="D50" s="146">
        <v>0</v>
      </c>
    </row>
    <row r="51" spans="1:4" x14ac:dyDescent="0.25">
      <c r="A51" s="124" t="s">
        <v>195</v>
      </c>
      <c r="B51" s="146">
        <v>0</v>
      </c>
      <c r="C51" s="146">
        <v>0</v>
      </c>
      <c r="D51" s="146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1685482680.2300014</v>
      </c>
      <c r="C53" s="60">
        <f t="shared" ref="C53:D53" si="13">C14</f>
        <v>267782903.76000005</v>
      </c>
      <c r="D53" s="60">
        <f t="shared" si="13"/>
        <v>231993908.83000049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1">
        <f>B18</f>
        <v>0</v>
      </c>
      <c r="C55" s="60">
        <f t="shared" ref="C55:D55" si="14">C18</f>
        <v>36101687.549999982</v>
      </c>
      <c r="D55" s="60">
        <f t="shared" si="14"/>
        <v>34372274.569999985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7" t="s">
        <v>201</v>
      </c>
      <c r="B57" s="61">
        <f>B48+B49-B53+B55</f>
        <v>15224999.783798695</v>
      </c>
      <c r="C57" s="61">
        <f>C48+C49-C53+C55</f>
        <v>215709686.44000003</v>
      </c>
      <c r="D57" s="61">
        <f t="shared" ref="D57" si="15">D48+D49-D53+D55</f>
        <v>249769268.3899996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7" t="s">
        <v>200</v>
      </c>
      <c r="B59" s="61">
        <f>B57-B49</f>
        <v>15224999.783798695</v>
      </c>
      <c r="C59" s="61">
        <f t="shared" ref="C59:D59" si="16">C57-C49</f>
        <v>215709686.44000003</v>
      </c>
      <c r="D59" s="61">
        <f t="shared" si="16"/>
        <v>249769268.3899996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4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2" t="s">
        <v>170</v>
      </c>
      <c r="B63" s="119">
        <f>B10</f>
        <v>1990694172.9300001</v>
      </c>
      <c r="C63" s="119">
        <f t="shared" ref="C63:D63" si="17">C10</f>
        <v>498828830</v>
      </c>
      <c r="D63" s="119">
        <f t="shared" si="17"/>
        <v>498828830</v>
      </c>
    </row>
    <row r="64" spans="1:4" ht="30" x14ac:dyDescent="0.25">
      <c r="A64" s="123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4" t="s">
        <v>193</v>
      </c>
      <c r="B65" s="23">
        <v>1</v>
      </c>
      <c r="C65" s="23">
        <v>1</v>
      </c>
      <c r="D65" s="23">
        <v>1</v>
      </c>
    </row>
    <row r="66" spans="1:4" x14ac:dyDescent="0.25">
      <c r="A66" s="124" t="s">
        <v>196</v>
      </c>
      <c r="B66" s="23">
        <v>1</v>
      </c>
      <c r="C66" s="23">
        <v>1</v>
      </c>
      <c r="D66" s="23">
        <v>1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2012495007.1999993</v>
      </c>
      <c r="C68" s="23">
        <f t="shared" ref="C68:D68" si="19">C15</f>
        <v>414490972.69999999</v>
      </c>
      <c r="D68" s="23">
        <f t="shared" si="19"/>
        <v>367863722.73000032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0">
        <f>B19</f>
        <v>0</v>
      </c>
      <c r="C70" s="23">
        <f t="shared" ref="C70:D70" si="20">C19</f>
        <v>17208203.670000006</v>
      </c>
      <c r="D70" s="23">
        <f t="shared" si="20"/>
        <v>16349197.090000005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7" t="s">
        <v>205</v>
      </c>
      <c r="B72" s="40">
        <f>B63+B64-B68+B70</f>
        <v>-21800834.269999266</v>
      </c>
      <c r="C72" s="40">
        <f t="shared" ref="C72:D72" si="21">C63+C64-C68+C70</f>
        <v>101546060.97000001</v>
      </c>
      <c r="D72" s="40">
        <f t="shared" si="21"/>
        <v>147314304.35999969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7" t="s">
        <v>204</v>
      </c>
      <c r="B74" s="40">
        <f>B72-B64</f>
        <v>-21800834.269999266</v>
      </c>
      <c r="C74" s="40">
        <f>C72-C64</f>
        <v>101546060.97000001</v>
      </c>
      <c r="D74" s="40">
        <f t="shared" ref="D74" si="22">D72-D64</f>
        <v>147314304.35999969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3691401852.9438</v>
      </c>
      <c r="Q2" s="18">
        <f>'Formato 4'!C8</f>
        <v>946219732.6500001</v>
      </c>
      <c r="R2" s="18">
        <f>'Formato 4'!D8</f>
        <v>946219732.6500001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1700707680.0138001</v>
      </c>
      <c r="Q3" s="18">
        <f>'Formato 4'!C9</f>
        <v>447390902.6500001</v>
      </c>
      <c r="R3" s="18">
        <f>'Formato 4'!D9</f>
        <v>447390902.6500001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1990694172.9300001</v>
      </c>
      <c r="Q4" s="18">
        <f>'Formato 4'!C10</f>
        <v>498828830</v>
      </c>
      <c r="R4" s="18">
        <f>'Formato 4'!D10</f>
        <v>498828830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3697977687.4300008</v>
      </c>
      <c r="Q6" s="18">
        <f>'Formato 4'!C13</f>
        <v>682273876.46000004</v>
      </c>
      <c r="R6" s="18">
        <f>'Formato 4'!D13</f>
        <v>599857631.56000078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1685482680.2300014</v>
      </c>
      <c r="Q7" s="18">
        <f>'Formato 4'!C14</f>
        <v>267782903.76000005</v>
      </c>
      <c r="R7" s="18">
        <f>'Formato 4'!D14</f>
        <v>231993908.83000049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2012495007.1999993</v>
      </c>
      <c r="Q8" s="18">
        <f>'Formato 4'!C15</f>
        <v>414490972.69999999</v>
      </c>
      <c r="R8" s="18">
        <f>'Formato 4'!D15</f>
        <v>367863722.73000032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53309891.219999984</v>
      </c>
      <c r="R9" s="18">
        <f>'Formato 4'!D17</f>
        <v>50721471.659999989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36101687.549999982</v>
      </c>
      <c r="R10" s="18">
        <f>'Formato 4'!D18</f>
        <v>34372274.569999985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17208203.670000006</v>
      </c>
      <c r="R11" s="18">
        <f>'Formato 4'!D19</f>
        <v>16349197.090000005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-6575834.4862008095</v>
      </c>
      <c r="Q12" s="18">
        <f>'Formato 4'!C21</f>
        <v>317255747.41000003</v>
      </c>
      <c r="R12" s="18">
        <f>'Formato 4'!D21</f>
        <v>397083572.74999928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-6575834.4862008095</v>
      </c>
      <c r="Q13" s="18">
        <f>'Formato 4'!C23</f>
        <v>317255747.41000003</v>
      </c>
      <c r="R13" s="18">
        <f>'Formato 4'!D23</f>
        <v>397083572.74999928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-6575834.4862008095</v>
      </c>
      <c r="Q14" s="18">
        <f>'Formato 4'!C25</f>
        <v>263945856.19000006</v>
      </c>
      <c r="R14" s="18">
        <f>'Formato 4'!D25</f>
        <v>346362101.08999932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-6575834.4862008095</v>
      </c>
      <c r="Q18">
        <f>'Formato 4'!C33</f>
        <v>263945856.19000006</v>
      </c>
      <c r="R18">
        <f>'Formato 4'!D33</f>
        <v>346362101.08999932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1700707680.0138001</v>
      </c>
      <c r="Q26">
        <f>'Formato 4'!C48</f>
        <v>447390902.6500001</v>
      </c>
      <c r="R26">
        <f>'Formato 4'!D48</f>
        <v>447390902.6500001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1685482680.2300014</v>
      </c>
      <c r="Q30">
        <f>'Formato 4'!C53</f>
        <v>267782903.76000005</v>
      </c>
      <c r="R30">
        <f>'Formato 4'!D53</f>
        <v>231993908.83000049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36101687.549999982</v>
      </c>
      <c r="R31">
        <f>'Formato 4'!D55</f>
        <v>34372274.569999985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1990694172.9300001</v>
      </c>
      <c r="Q32">
        <f>'Formato 4'!C63</f>
        <v>498828830</v>
      </c>
      <c r="R32">
        <f>'Formato 4'!D63</f>
        <v>498828830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1</v>
      </c>
      <c r="Q34">
        <f>'Formato 4'!C65</f>
        <v>1</v>
      </c>
      <c r="R34">
        <f>'Formato 4'!D65</f>
        <v>1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1</v>
      </c>
      <c r="Q35">
        <f>'Formato 4'!C66</f>
        <v>1</v>
      </c>
      <c r="R35">
        <f>'Formato 4'!D66</f>
        <v>1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2012495007.1999993</v>
      </c>
      <c r="Q36">
        <f>'Formato 4'!C68</f>
        <v>414490972.69999999</v>
      </c>
      <c r="R36">
        <f>'Formato 4'!D68</f>
        <v>367863722.73000032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17208203.670000006</v>
      </c>
      <c r="R37">
        <f>'Formato 4'!D70</f>
        <v>16349197.090000005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-21800834.269999266</v>
      </c>
      <c r="Q38">
        <f>'Formato 4'!C72</f>
        <v>101546060.97000001</v>
      </c>
      <c r="R38">
        <f>'Formato 4'!D72</f>
        <v>147314304.35999969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-21800834.269999266</v>
      </c>
      <c r="Q39">
        <f>'Formato 4'!C74</f>
        <v>101546060.97000001</v>
      </c>
      <c r="R39">
        <f>'Formato 4'!D74</f>
        <v>147314304.35999969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53" zoomScale="85" zoomScaleNormal="85" workbookViewId="0">
      <selection activeCell="B70" sqref="B70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89" customFormat="1" ht="37.5" customHeight="1" x14ac:dyDescent="0.25">
      <c r="A1" s="175" t="s">
        <v>206</v>
      </c>
      <c r="B1" s="175"/>
      <c r="C1" s="175"/>
      <c r="D1" s="175"/>
      <c r="E1" s="175"/>
      <c r="F1" s="175"/>
      <c r="G1" s="175"/>
    </row>
    <row r="2" spans="1:8" ht="14.25" x14ac:dyDescent="0.45">
      <c r="A2" s="157" t="str">
        <f>ENTE_PUBLICO_A</f>
        <v>Universidad de Guanajuato, Gobierno del Estado de Guanajuato (a)</v>
      </c>
      <c r="B2" s="158"/>
      <c r="C2" s="158"/>
      <c r="D2" s="158"/>
      <c r="E2" s="158"/>
      <c r="F2" s="158"/>
      <c r="G2" s="159"/>
    </row>
    <row r="3" spans="1:8" x14ac:dyDescent="0.25">
      <c r="A3" s="160" t="s">
        <v>207</v>
      </c>
      <c r="B3" s="161"/>
      <c r="C3" s="161"/>
      <c r="D3" s="161"/>
      <c r="E3" s="161"/>
      <c r="F3" s="161"/>
      <c r="G3" s="162"/>
    </row>
    <row r="4" spans="1:8" ht="14.25" x14ac:dyDescent="0.45">
      <c r="A4" s="163" t="str">
        <f>TRIMESTRE</f>
        <v>Del 1 de enero al 30 de marzo de 2020 (b)</v>
      </c>
      <c r="B4" s="164"/>
      <c r="C4" s="164"/>
      <c r="D4" s="164"/>
      <c r="E4" s="164"/>
      <c r="F4" s="164"/>
      <c r="G4" s="165"/>
    </row>
    <row r="5" spans="1:8" ht="14.25" x14ac:dyDescent="0.45">
      <c r="A5" s="166" t="s">
        <v>118</v>
      </c>
      <c r="B5" s="167"/>
      <c r="C5" s="167"/>
      <c r="D5" s="167"/>
      <c r="E5" s="167"/>
      <c r="F5" s="167"/>
      <c r="G5" s="168"/>
    </row>
    <row r="6" spans="1:8" x14ac:dyDescent="0.25">
      <c r="A6" s="172" t="s">
        <v>214</v>
      </c>
      <c r="B6" s="174" t="s">
        <v>208</v>
      </c>
      <c r="C6" s="174"/>
      <c r="D6" s="174"/>
      <c r="E6" s="174"/>
      <c r="F6" s="174"/>
      <c r="G6" s="174" t="s">
        <v>209</v>
      </c>
    </row>
    <row r="7" spans="1:8" ht="30" x14ac:dyDescent="0.25">
      <c r="A7" s="173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4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46">
        <v>0</v>
      </c>
      <c r="C9" s="146">
        <v>0</v>
      </c>
      <c r="D9" s="146">
        <v>0</v>
      </c>
      <c r="E9" s="146">
        <v>0</v>
      </c>
      <c r="F9" s="146">
        <v>0</v>
      </c>
      <c r="G9" s="146">
        <f>F9-B9</f>
        <v>0</v>
      </c>
      <c r="H9" s="8"/>
    </row>
    <row r="10" spans="1:8" x14ac:dyDescent="0.25">
      <c r="A10" s="53" t="s">
        <v>217</v>
      </c>
      <c r="B10" s="146">
        <v>45851676.830400005</v>
      </c>
      <c r="C10" s="146">
        <v>0</v>
      </c>
      <c r="D10" s="146">
        <v>45851676.830400005</v>
      </c>
      <c r="E10" s="146">
        <v>11644661.260000002</v>
      </c>
      <c r="F10" s="146">
        <v>11644661.260000002</v>
      </c>
      <c r="G10" s="146">
        <f t="shared" ref="G10:G15" si="0">F10-B10</f>
        <v>-34207015.5704</v>
      </c>
    </row>
    <row r="11" spans="1:8" x14ac:dyDescent="0.25">
      <c r="A11" s="53" t="s">
        <v>218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146">
        <f t="shared" si="0"/>
        <v>0</v>
      </c>
    </row>
    <row r="12" spans="1:8" x14ac:dyDescent="0.25">
      <c r="A12" s="53" t="s">
        <v>219</v>
      </c>
      <c r="B12" s="146">
        <v>0</v>
      </c>
      <c r="C12" s="146">
        <v>0</v>
      </c>
      <c r="D12" s="146">
        <v>0</v>
      </c>
      <c r="E12" s="146">
        <v>0</v>
      </c>
      <c r="F12" s="146">
        <v>0</v>
      </c>
      <c r="G12" s="146">
        <f t="shared" si="0"/>
        <v>0</v>
      </c>
    </row>
    <row r="13" spans="1:8" x14ac:dyDescent="0.25">
      <c r="A13" s="53" t="s">
        <v>220</v>
      </c>
      <c r="B13" s="146">
        <v>494001556.18340003</v>
      </c>
      <c r="C13" s="146">
        <v>0</v>
      </c>
      <c r="D13" s="146">
        <v>494001556.18340003</v>
      </c>
      <c r="E13" s="146">
        <v>171250603.38999999</v>
      </c>
      <c r="F13" s="146">
        <v>171250603.38999999</v>
      </c>
      <c r="G13" s="146">
        <f t="shared" si="0"/>
        <v>-322750952.79340005</v>
      </c>
    </row>
    <row r="14" spans="1:8" x14ac:dyDescent="0.25">
      <c r="A14" s="53" t="s">
        <v>221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f t="shared" si="0"/>
        <v>0</v>
      </c>
    </row>
    <row r="15" spans="1:8" x14ac:dyDescent="0.25">
      <c r="A15" s="53" t="s">
        <v>222</v>
      </c>
      <c r="B15" s="146">
        <v>0</v>
      </c>
      <c r="C15" s="146">
        <v>0</v>
      </c>
      <c r="D15" s="146">
        <v>0</v>
      </c>
      <c r="E15" s="146">
        <v>0</v>
      </c>
      <c r="F15" s="146">
        <v>0</v>
      </c>
      <c r="G15" s="146">
        <f t="shared" si="0"/>
        <v>0</v>
      </c>
    </row>
    <row r="16" spans="1:8" x14ac:dyDescent="0.25">
      <c r="A16" s="10" t="s">
        <v>275</v>
      </c>
      <c r="B16" s="146">
        <f>SUM(B17:B27)</f>
        <v>0</v>
      </c>
      <c r="C16" s="146">
        <f t="shared" ref="C16:F16" si="1">SUM(C17:C27)</f>
        <v>0</v>
      </c>
      <c r="D16" s="146">
        <f t="shared" si="1"/>
        <v>0</v>
      </c>
      <c r="E16" s="146">
        <f t="shared" si="1"/>
        <v>0</v>
      </c>
      <c r="F16" s="146">
        <f t="shared" si="1"/>
        <v>0</v>
      </c>
      <c r="G16" s="146">
        <f>SUM(G17:G27)</f>
        <v>0</v>
      </c>
    </row>
    <row r="17" spans="1:7" x14ac:dyDescent="0.25">
      <c r="A17" s="63" t="s">
        <v>223</v>
      </c>
      <c r="B17" s="146">
        <v>0</v>
      </c>
      <c r="C17" s="146">
        <v>0</v>
      </c>
      <c r="D17" s="146">
        <v>0</v>
      </c>
      <c r="E17" s="146">
        <v>0</v>
      </c>
      <c r="F17" s="146">
        <v>0</v>
      </c>
      <c r="G17" s="146">
        <f>F17-B17</f>
        <v>0</v>
      </c>
    </row>
    <row r="18" spans="1:7" x14ac:dyDescent="0.25">
      <c r="A18" s="63" t="s">
        <v>224</v>
      </c>
      <c r="B18" s="146">
        <v>0</v>
      </c>
      <c r="C18" s="146">
        <v>0</v>
      </c>
      <c r="D18" s="146">
        <v>0</v>
      </c>
      <c r="E18" s="146">
        <v>0</v>
      </c>
      <c r="F18" s="146">
        <v>0</v>
      </c>
      <c r="G18" s="146">
        <f t="shared" ref="G18:G27" si="2">F18-B18</f>
        <v>0</v>
      </c>
    </row>
    <row r="19" spans="1:7" x14ac:dyDescent="0.25">
      <c r="A19" s="63" t="s">
        <v>225</v>
      </c>
      <c r="B19" s="146">
        <v>0</v>
      </c>
      <c r="C19" s="146">
        <v>0</v>
      </c>
      <c r="D19" s="146">
        <v>0</v>
      </c>
      <c r="E19" s="146">
        <v>0</v>
      </c>
      <c r="F19" s="146">
        <v>0</v>
      </c>
      <c r="G19" s="146">
        <f t="shared" si="2"/>
        <v>0</v>
      </c>
    </row>
    <row r="20" spans="1:7" x14ac:dyDescent="0.25">
      <c r="A20" s="63" t="s">
        <v>226</v>
      </c>
      <c r="B20" s="146">
        <v>0</v>
      </c>
      <c r="C20" s="146">
        <v>0</v>
      </c>
      <c r="D20" s="146">
        <v>0</v>
      </c>
      <c r="E20" s="146">
        <v>0</v>
      </c>
      <c r="F20" s="146">
        <v>0</v>
      </c>
      <c r="G20" s="146">
        <f t="shared" si="2"/>
        <v>0</v>
      </c>
    </row>
    <row r="21" spans="1:7" x14ac:dyDescent="0.25">
      <c r="A21" s="63" t="s">
        <v>227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146">
        <f t="shared" si="2"/>
        <v>0</v>
      </c>
    </row>
    <row r="22" spans="1:7" x14ac:dyDescent="0.25">
      <c r="A22" s="63" t="s">
        <v>228</v>
      </c>
      <c r="B22" s="146">
        <v>0</v>
      </c>
      <c r="C22" s="146">
        <v>0</v>
      </c>
      <c r="D22" s="146">
        <v>0</v>
      </c>
      <c r="E22" s="146">
        <v>0</v>
      </c>
      <c r="F22" s="146">
        <v>0</v>
      </c>
      <c r="G22" s="146">
        <f t="shared" si="2"/>
        <v>0</v>
      </c>
    </row>
    <row r="23" spans="1:7" x14ac:dyDescent="0.25">
      <c r="A23" s="63" t="s">
        <v>229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146">
        <f t="shared" si="2"/>
        <v>0</v>
      </c>
    </row>
    <row r="24" spans="1:7" x14ac:dyDescent="0.25">
      <c r="A24" s="63" t="s">
        <v>230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146">
        <f t="shared" si="2"/>
        <v>0</v>
      </c>
    </row>
    <row r="25" spans="1:7" x14ac:dyDescent="0.25">
      <c r="A25" s="63" t="s">
        <v>231</v>
      </c>
      <c r="B25" s="146">
        <v>0</v>
      </c>
      <c r="C25" s="146">
        <v>0</v>
      </c>
      <c r="D25" s="146">
        <v>0</v>
      </c>
      <c r="E25" s="146">
        <v>0</v>
      </c>
      <c r="F25" s="146">
        <v>0</v>
      </c>
      <c r="G25" s="146">
        <f t="shared" si="2"/>
        <v>0</v>
      </c>
    </row>
    <row r="26" spans="1:7" x14ac:dyDescent="0.25">
      <c r="A26" s="63" t="s">
        <v>232</v>
      </c>
      <c r="B26" s="146">
        <v>0</v>
      </c>
      <c r="C26" s="146">
        <v>0</v>
      </c>
      <c r="D26" s="146">
        <v>0</v>
      </c>
      <c r="E26" s="146">
        <v>0</v>
      </c>
      <c r="F26" s="146">
        <v>0</v>
      </c>
      <c r="G26" s="146">
        <f t="shared" si="2"/>
        <v>0</v>
      </c>
    </row>
    <row r="27" spans="1:7" x14ac:dyDescent="0.25">
      <c r="A27" s="63" t="s">
        <v>233</v>
      </c>
      <c r="B27" s="146">
        <v>0</v>
      </c>
      <c r="C27" s="146">
        <v>0</v>
      </c>
      <c r="D27" s="146">
        <v>0</v>
      </c>
      <c r="E27" s="146">
        <v>0</v>
      </c>
      <c r="F27" s="146">
        <v>0</v>
      </c>
      <c r="G27" s="146">
        <f t="shared" si="2"/>
        <v>0</v>
      </c>
    </row>
    <row r="28" spans="1:7" x14ac:dyDescent="0.25">
      <c r="A28" s="53" t="s">
        <v>234</v>
      </c>
      <c r="B28" s="146">
        <f>SUM(B29:B33)</f>
        <v>0</v>
      </c>
      <c r="C28" s="146">
        <f t="shared" ref="C28:G28" si="3">SUM(C29:C33)</f>
        <v>0</v>
      </c>
      <c r="D28" s="146">
        <f t="shared" si="3"/>
        <v>0</v>
      </c>
      <c r="E28" s="146">
        <f t="shared" si="3"/>
        <v>0</v>
      </c>
      <c r="F28" s="146">
        <f t="shared" si="3"/>
        <v>0</v>
      </c>
      <c r="G28" s="146">
        <f t="shared" si="3"/>
        <v>0</v>
      </c>
    </row>
    <row r="29" spans="1:7" x14ac:dyDescent="0.25">
      <c r="A29" s="63" t="s">
        <v>235</v>
      </c>
      <c r="B29" s="146">
        <v>0</v>
      </c>
      <c r="C29" s="146">
        <v>0</v>
      </c>
      <c r="D29" s="146">
        <v>0</v>
      </c>
      <c r="E29" s="146">
        <v>0</v>
      </c>
      <c r="F29" s="146">
        <v>0</v>
      </c>
      <c r="G29" s="146">
        <f>F29-B29</f>
        <v>0</v>
      </c>
    </row>
    <row r="30" spans="1:7" x14ac:dyDescent="0.25">
      <c r="A30" s="63" t="s">
        <v>236</v>
      </c>
      <c r="B30" s="146">
        <v>0</v>
      </c>
      <c r="C30" s="146">
        <v>0</v>
      </c>
      <c r="D30" s="146">
        <v>0</v>
      </c>
      <c r="E30" s="146">
        <v>0</v>
      </c>
      <c r="F30" s="146">
        <v>0</v>
      </c>
      <c r="G30" s="146">
        <f>F30-B30</f>
        <v>0</v>
      </c>
    </row>
    <row r="31" spans="1:7" x14ac:dyDescent="0.25">
      <c r="A31" s="63" t="s">
        <v>237</v>
      </c>
      <c r="B31" s="146">
        <v>0</v>
      </c>
      <c r="C31" s="146">
        <v>0</v>
      </c>
      <c r="D31" s="146">
        <v>0</v>
      </c>
      <c r="E31" s="146">
        <v>0</v>
      </c>
      <c r="F31" s="146">
        <v>0</v>
      </c>
      <c r="G31" s="146">
        <f t="shared" ref="G31:G34" si="4">F31-B31</f>
        <v>0</v>
      </c>
    </row>
    <row r="32" spans="1:7" x14ac:dyDescent="0.25">
      <c r="A32" s="63" t="s">
        <v>238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146">
        <f t="shared" si="4"/>
        <v>0</v>
      </c>
    </row>
    <row r="33" spans="1:8" x14ac:dyDescent="0.25">
      <c r="A33" s="63" t="s">
        <v>239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f t="shared" si="4"/>
        <v>0</v>
      </c>
    </row>
    <row r="34" spans="1:8" x14ac:dyDescent="0.25">
      <c r="A34" s="53" t="s">
        <v>240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f t="shared" si="4"/>
        <v>0</v>
      </c>
    </row>
    <row r="35" spans="1:8" x14ac:dyDescent="0.25">
      <c r="A35" s="53" t="s">
        <v>241</v>
      </c>
      <c r="B35" s="146">
        <f>B36</f>
        <v>1160854447</v>
      </c>
      <c r="C35" s="146">
        <f t="shared" ref="C35:F35" si="5">C36</f>
        <v>0</v>
      </c>
      <c r="D35" s="146">
        <f t="shared" si="5"/>
        <v>1160854447</v>
      </c>
      <c r="E35" s="146">
        <f t="shared" si="5"/>
        <v>264495637.99999997</v>
      </c>
      <c r="F35" s="146">
        <f t="shared" si="5"/>
        <v>264495637.99999997</v>
      </c>
      <c r="G35" s="146">
        <f>G36</f>
        <v>-896358809</v>
      </c>
    </row>
    <row r="36" spans="1:8" x14ac:dyDescent="0.25">
      <c r="A36" s="63" t="s">
        <v>242</v>
      </c>
      <c r="B36" s="146">
        <v>1160854447</v>
      </c>
      <c r="C36" s="146">
        <v>0</v>
      </c>
      <c r="D36" s="146">
        <v>1160854447</v>
      </c>
      <c r="E36" s="146">
        <v>264495637.99999997</v>
      </c>
      <c r="F36" s="146">
        <v>264495637.99999997</v>
      </c>
      <c r="G36" s="146">
        <f>F36-B36</f>
        <v>-896358809</v>
      </c>
    </row>
    <row r="37" spans="1:8" x14ac:dyDescent="0.25">
      <c r="A37" s="53" t="s">
        <v>243</v>
      </c>
      <c r="B37" s="146">
        <f>B38+B39</f>
        <v>0</v>
      </c>
      <c r="C37" s="146">
        <f t="shared" ref="C37:G37" si="6">C38+C39</f>
        <v>0</v>
      </c>
      <c r="D37" s="146">
        <f t="shared" si="6"/>
        <v>0</v>
      </c>
      <c r="E37" s="146">
        <f t="shared" si="6"/>
        <v>0</v>
      </c>
      <c r="F37" s="146">
        <f t="shared" si="6"/>
        <v>0</v>
      </c>
      <c r="G37" s="146">
        <f t="shared" si="6"/>
        <v>0</v>
      </c>
    </row>
    <row r="38" spans="1:8" x14ac:dyDescent="0.25">
      <c r="A38" s="63" t="s">
        <v>244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f>F38-B38</f>
        <v>0</v>
      </c>
    </row>
    <row r="39" spans="1:8" x14ac:dyDescent="0.25">
      <c r="A39" s="63" t="s">
        <v>245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1700707680.0138001</v>
      </c>
      <c r="C41" s="61">
        <f t="shared" ref="C41:E41" si="7">SUM(C9,C10,C11,C12,C13,C14,C15,C16,C28,C34,C35,C37)</f>
        <v>0</v>
      </c>
      <c r="D41" s="61">
        <f t="shared" si="7"/>
        <v>1700707680.0138001</v>
      </c>
      <c r="E41" s="61">
        <f t="shared" si="7"/>
        <v>447390902.64999998</v>
      </c>
      <c r="F41" s="61">
        <f>SUM(F9,F10,F11,F12,F13,F14,F15,F16,F28,F34,F35,F37)</f>
        <v>447390902.64999998</v>
      </c>
      <c r="G41" s="61">
        <f>SUM(G9,G10,G11,G12,G13,G14,G15,G16,G28,G34,G35,G37)</f>
        <v>-1253316777.3638</v>
      </c>
    </row>
    <row r="42" spans="1:8" x14ac:dyDescent="0.25">
      <c r="A42" s="55" t="s">
        <v>246</v>
      </c>
      <c r="B42" s="125"/>
      <c r="C42" s="125"/>
      <c r="D42" s="125"/>
      <c r="E42" s="125"/>
      <c r="F42" s="125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146">
        <f>SUM(B46:B53)</f>
        <v>23667568.73</v>
      </c>
      <c r="C45" s="146">
        <f t="shared" ref="C45:G45" si="8">SUM(C46:C53)</f>
        <v>32337.27</v>
      </c>
      <c r="D45" s="146">
        <f t="shared" si="8"/>
        <v>23699906</v>
      </c>
      <c r="E45" s="146">
        <f t="shared" si="8"/>
        <v>0</v>
      </c>
      <c r="F45" s="146">
        <f t="shared" si="8"/>
        <v>0</v>
      </c>
      <c r="G45" s="146">
        <f t="shared" si="8"/>
        <v>-23667568.73</v>
      </c>
    </row>
    <row r="46" spans="1:8" x14ac:dyDescent="0.25">
      <c r="A46" s="69" t="s">
        <v>249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146">
        <f>F46-B46</f>
        <v>0</v>
      </c>
    </row>
    <row r="47" spans="1:8" x14ac:dyDescent="0.25">
      <c r="A47" s="69" t="s">
        <v>250</v>
      </c>
      <c r="B47" s="146">
        <v>0</v>
      </c>
      <c r="C47" s="146">
        <v>0</v>
      </c>
      <c r="D47" s="146">
        <v>0</v>
      </c>
      <c r="E47" s="146">
        <v>0</v>
      </c>
      <c r="F47" s="146">
        <v>0</v>
      </c>
      <c r="G47" s="146">
        <f t="shared" ref="G47:G53" si="9">F47-B47</f>
        <v>0</v>
      </c>
    </row>
    <row r="48" spans="1:8" x14ac:dyDescent="0.25">
      <c r="A48" s="69" t="s">
        <v>251</v>
      </c>
      <c r="B48" s="146">
        <v>0</v>
      </c>
      <c r="C48" s="146">
        <v>0</v>
      </c>
      <c r="D48" s="146">
        <v>0</v>
      </c>
      <c r="E48" s="146">
        <v>0</v>
      </c>
      <c r="F48" s="146">
        <v>0</v>
      </c>
      <c r="G48" s="146">
        <f t="shared" si="9"/>
        <v>0</v>
      </c>
    </row>
    <row r="49" spans="1:7" ht="30" x14ac:dyDescent="0.25">
      <c r="A49" s="69" t="s">
        <v>252</v>
      </c>
      <c r="B49" s="146">
        <v>0</v>
      </c>
      <c r="C49" s="146">
        <v>0</v>
      </c>
      <c r="D49" s="146">
        <v>0</v>
      </c>
      <c r="E49" s="146">
        <v>0</v>
      </c>
      <c r="F49" s="146">
        <v>0</v>
      </c>
      <c r="G49" s="146">
        <f t="shared" si="9"/>
        <v>0</v>
      </c>
    </row>
    <row r="50" spans="1:7" x14ac:dyDescent="0.25">
      <c r="A50" s="69" t="s">
        <v>253</v>
      </c>
      <c r="B50" s="146">
        <v>23667568.73</v>
      </c>
      <c r="C50" s="146">
        <v>32337.27</v>
      </c>
      <c r="D50" s="146">
        <v>23699906</v>
      </c>
      <c r="E50" s="146">
        <v>0</v>
      </c>
      <c r="F50" s="146">
        <v>0</v>
      </c>
      <c r="G50" s="146">
        <f t="shared" si="9"/>
        <v>-23667568.73</v>
      </c>
    </row>
    <row r="51" spans="1:7" x14ac:dyDescent="0.25">
      <c r="A51" s="69" t="s">
        <v>254</v>
      </c>
      <c r="B51" s="146">
        <v>0</v>
      </c>
      <c r="C51" s="146">
        <v>0</v>
      </c>
      <c r="D51" s="146">
        <v>0</v>
      </c>
      <c r="E51" s="146">
        <v>0</v>
      </c>
      <c r="F51" s="146">
        <v>0</v>
      </c>
      <c r="G51" s="146">
        <f t="shared" si="9"/>
        <v>0</v>
      </c>
    </row>
    <row r="52" spans="1:7" x14ac:dyDescent="0.25">
      <c r="A52" s="48" t="s">
        <v>255</v>
      </c>
      <c r="B52" s="146">
        <v>0</v>
      </c>
      <c r="C52" s="146">
        <v>0</v>
      </c>
      <c r="D52" s="146">
        <v>0</v>
      </c>
      <c r="E52" s="146">
        <v>0</v>
      </c>
      <c r="F52" s="146">
        <v>0</v>
      </c>
      <c r="G52" s="146">
        <f t="shared" si="9"/>
        <v>0</v>
      </c>
    </row>
    <row r="53" spans="1:7" x14ac:dyDescent="0.25">
      <c r="A53" s="63" t="s">
        <v>256</v>
      </c>
      <c r="B53" s="146">
        <v>0</v>
      </c>
      <c r="C53" s="146">
        <v>0</v>
      </c>
      <c r="D53" s="146">
        <v>0</v>
      </c>
      <c r="E53" s="146">
        <v>0</v>
      </c>
      <c r="F53" s="146">
        <v>0</v>
      </c>
      <c r="G53" s="146">
        <f t="shared" si="9"/>
        <v>0</v>
      </c>
    </row>
    <row r="54" spans="1:7" x14ac:dyDescent="0.25">
      <c r="A54" s="53" t="s">
        <v>257</v>
      </c>
      <c r="B54" s="146">
        <f>SUM(B55:B58)</f>
        <v>0</v>
      </c>
      <c r="C54" s="146">
        <f t="shared" ref="C54:G54" si="10">SUM(C55:C58)</f>
        <v>0</v>
      </c>
      <c r="D54" s="146">
        <f t="shared" si="10"/>
        <v>0</v>
      </c>
      <c r="E54" s="146">
        <f t="shared" si="10"/>
        <v>0</v>
      </c>
      <c r="F54" s="146">
        <f t="shared" si="10"/>
        <v>0</v>
      </c>
      <c r="G54" s="146">
        <f t="shared" si="10"/>
        <v>0</v>
      </c>
    </row>
    <row r="55" spans="1:7" x14ac:dyDescent="0.25">
      <c r="A55" s="48" t="s">
        <v>258</v>
      </c>
      <c r="B55" s="146">
        <v>0</v>
      </c>
      <c r="C55" s="146">
        <v>0</v>
      </c>
      <c r="D55" s="146">
        <v>0</v>
      </c>
      <c r="E55" s="146">
        <v>0</v>
      </c>
      <c r="F55" s="146">
        <v>0</v>
      </c>
      <c r="G55" s="146">
        <f>F55-B55</f>
        <v>0</v>
      </c>
    </row>
    <row r="56" spans="1:7" x14ac:dyDescent="0.25">
      <c r="A56" s="69" t="s">
        <v>259</v>
      </c>
      <c r="B56" s="146">
        <v>0</v>
      </c>
      <c r="C56" s="146">
        <v>0</v>
      </c>
      <c r="D56" s="146">
        <v>0</v>
      </c>
      <c r="E56" s="146">
        <v>0</v>
      </c>
      <c r="F56" s="146">
        <v>0</v>
      </c>
      <c r="G56" s="146">
        <f t="shared" ref="G56:G58" si="11">F56-B56</f>
        <v>0</v>
      </c>
    </row>
    <row r="57" spans="1:7" x14ac:dyDescent="0.25">
      <c r="A57" s="69" t="s">
        <v>260</v>
      </c>
      <c r="B57" s="146">
        <v>0</v>
      </c>
      <c r="C57" s="146">
        <v>0</v>
      </c>
      <c r="D57" s="146">
        <v>0</v>
      </c>
      <c r="E57" s="146">
        <v>0</v>
      </c>
      <c r="F57" s="146">
        <v>0</v>
      </c>
      <c r="G57" s="146">
        <f t="shared" si="11"/>
        <v>0</v>
      </c>
    </row>
    <row r="58" spans="1:7" x14ac:dyDescent="0.25">
      <c r="A58" s="48" t="s">
        <v>261</v>
      </c>
      <c r="B58" s="146">
        <v>0</v>
      </c>
      <c r="C58" s="146">
        <v>0</v>
      </c>
      <c r="D58" s="146">
        <v>0</v>
      </c>
      <c r="E58" s="146">
        <v>0</v>
      </c>
      <c r="F58" s="146">
        <v>0</v>
      </c>
      <c r="G58" s="146">
        <f t="shared" si="11"/>
        <v>0</v>
      </c>
    </row>
    <row r="59" spans="1:7" x14ac:dyDescent="0.25">
      <c r="A59" s="53" t="s">
        <v>262</v>
      </c>
      <c r="B59" s="146">
        <f>SUM(B60:B61)</f>
        <v>0</v>
      </c>
      <c r="C59" s="146">
        <f t="shared" ref="C59:G59" si="12">SUM(C60:C61)</f>
        <v>0</v>
      </c>
      <c r="D59" s="146">
        <f t="shared" si="12"/>
        <v>0</v>
      </c>
      <c r="E59" s="146">
        <f t="shared" si="12"/>
        <v>0</v>
      </c>
      <c r="F59" s="146">
        <f t="shared" si="12"/>
        <v>0</v>
      </c>
      <c r="G59" s="146">
        <f t="shared" si="12"/>
        <v>0</v>
      </c>
    </row>
    <row r="60" spans="1:7" x14ac:dyDescent="0.25">
      <c r="A60" s="69" t="s">
        <v>263</v>
      </c>
      <c r="B60" s="146">
        <v>0</v>
      </c>
      <c r="C60" s="146">
        <v>0</v>
      </c>
      <c r="D60" s="146">
        <v>0</v>
      </c>
      <c r="E60" s="146">
        <v>0</v>
      </c>
      <c r="F60" s="146">
        <v>0</v>
      </c>
      <c r="G60" s="146">
        <f>F60-B60</f>
        <v>0</v>
      </c>
    </row>
    <row r="61" spans="1:7" x14ac:dyDescent="0.25">
      <c r="A61" s="69" t="s">
        <v>264</v>
      </c>
      <c r="B61" s="146">
        <v>0</v>
      </c>
      <c r="C61" s="146">
        <v>0</v>
      </c>
      <c r="D61" s="146">
        <v>0</v>
      </c>
      <c r="E61" s="146">
        <v>0</v>
      </c>
      <c r="F61" s="146">
        <v>0</v>
      </c>
      <c r="G61" s="146">
        <f>F61-B61</f>
        <v>0</v>
      </c>
    </row>
    <row r="62" spans="1:7" x14ac:dyDescent="0.25">
      <c r="A62" s="53" t="s">
        <v>265</v>
      </c>
      <c r="B62" s="146">
        <v>1860692107</v>
      </c>
      <c r="C62" s="146">
        <v>4543497.22</v>
      </c>
      <c r="D62" s="146">
        <v>1865235604.22</v>
      </c>
      <c r="E62" s="146">
        <v>493461786</v>
      </c>
      <c r="F62" s="146">
        <v>493461786</v>
      </c>
      <c r="G62" s="146">
        <f>F62-B62</f>
        <v>-1367230321</v>
      </c>
    </row>
    <row r="63" spans="1:7" x14ac:dyDescent="0.25">
      <c r="A63" s="53" t="s">
        <v>266</v>
      </c>
      <c r="B63" s="146">
        <v>106334497.20000005</v>
      </c>
      <c r="C63" s="146">
        <v>2000000</v>
      </c>
      <c r="D63" s="146">
        <v>108334497.20000005</v>
      </c>
      <c r="E63" s="146">
        <v>5367044</v>
      </c>
      <c r="F63" s="146">
        <v>5367044</v>
      </c>
      <c r="G63" s="146">
        <f>F63-B63</f>
        <v>-100967453.20000005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1990694172.9300001</v>
      </c>
      <c r="C65" s="61">
        <f t="shared" ref="C65:G65" si="13">C45+C54+C59+C62+C63</f>
        <v>6575834.4899999993</v>
      </c>
      <c r="D65" s="61">
        <f t="shared" si="13"/>
        <v>1997270007.4200001</v>
      </c>
      <c r="E65" s="61">
        <f t="shared" si="13"/>
        <v>498828830</v>
      </c>
      <c r="F65" s="61">
        <f t="shared" si="13"/>
        <v>498828830</v>
      </c>
      <c r="G65" s="61">
        <f t="shared" si="13"/>
        <v>-1491865342.9300001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146">
        <v>0</v>
      </c>
      <c r="C68" s="146">
        <v>0</v>
      </c>
      <c r="D68" s="146">
        <v>0</v>
      </c>
      <c r="E68" s="146">
        <v>0</v>
      </c>
      <c r="F68" s="146">
        <v>0</v>
      </c>
      <c r="G68" s="146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3691401852.9438</v>
      </c>
      <c r="C70" s="61">
        <f t="shared" ref="C70:G70" si="15">C41+C65+C67</f>
        <v>6575834.4899999993</v>
      </c>
      <c r="D70" s="61">
        <f t="shared" si="15"/>
        <v>3697977687.4338002</v>
      </c>
      <c r="E70" s="61">
        <f t="shared" si="15"/>
        <v>946219732.64999998</v>
      </c>
      <c r="F70" s="61">
        <f t="shared" si="15"/>
        <v>946219732.64999998</v>
      </c>
      <c r="G70" s="61">
        <f t="shared" si="15"/>
        <v>-2745182120.2938004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6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</row>
    <row r="74" spans="1:7" ht="30" x14ac:dyDescent="0.25">
      <c r="A74" s="126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</row>
    <row r="75" spans="1:7" x14ac:dyDescent="0.25">
      <c r="A75" s="117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45851676.830400005</v>
      </c>
      <c r="Q4" s="18">
        <f>'Formato 5'!C10</f>
        <v>0</v>
      </c>
      <c r="R4" s="18">
        <f>'Formato 5'!D10</f>
        <v>45851676.830400005</v>
      </c>
      <c r="S4" s="18">
        <f>'Formato 5'!E10</f>
        <v>11644661.260000002</v>
      </c>
      <c r="T4" s="18">
        <f>'Formato 5'!F10</f>
        <v>11644661.260000002</v>
      </c>
      <c r="U4" s="18">
        <f>'Formato 5'!G10</f>
        <v>-34207015.5704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494001556.18340003</v>
      </c>
      <c r="Q7" s="18">
        <f>'Formato 5'!C13</f>
        <v>0</v>
      </c>
      <c r="R7" s="18">
        <f>'Formato 5'!D13</f>
        <v>494001556.18340003</v>
      </c>
      <c r="S7" s="18">
        <f>'Formato 5'!E13</f>
        <v>171250603.38999999</v>
      </c>
      <c r="T7" s="18">
        <f>'Formato 5'!F13</f>
        <v>171250603.38999999</v>
      </c>
      <c r="U7" s="18">
        <f>'Formato 5'!G13</f>
        <v>-322750952.79340005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1160854447</v>
      </c>
      <c r="Q29" s="18">
        <f>'Formato 5'!C35</f>
        <v>0</v>
      </c>
      <c r="R29" s="18">
        <f>'Formato 5'!D35</f>
        <v>1160854447</v>
      </c>
      <c r="S29" s="18">
        <f>'Formato 5'!E35</f>
        <v>264495637.99999997</v>
      </c>
      <c r="T29" s="18">
        <f>'Formato 5'!F35</f>
        <v>264495637.99999997</v>
      </c>
      <c r="U29" s="18">
        <f>'Formato 5'!G35</f>
        <v>-896358809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1160854447</v>
      </c>
      <c r="Q30" s="18">
        <f>'Formato 5'!C36</f>
        <v>0</v>
      </c>
      <c r="R30" s="18">
        <f>'Formato 5'!D36</f>
        <v>1160854447</v>
      </c>
      <c r="S30" s="18">
        <f>'Formato 5'!E36</f>
        <v>264495637.99999997</v>
      </c>
      <c r="T30" s="18">
        <f>'Formato 5'!F36</f>
        <v>264495637.99999997</v>
      </c>
      <c r="U30" s="18">
        <f>'Formato 5'!G36</f>
        <v>-896358809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1700707680.0138001</v>
      </c>
      <c r="Q34">
        <f>'Formato 5'!C41</f>
        <v>0</v>
      </c>
      <c r="R34">
        <f>'Formato 5'!D41</f>
        <v>1700707680.0138001</v>
      </c>
      <c r="S34">
        <f>'Formato 5'!E41</f>
        <v>447390902.64999998</v>
      </c>
      <c r="T34">
        <f>'Formato 5'!F41</f>
        <v>447390902.64999998</v>
      </c>
      <c r="U34">
        <f>'Formato 5'!G41</f>
        <v>-1253316777.3638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23667568.73</v>
      </c>
      <c r="Q37">
        <f>'Formato 5'!C45</f>
        <v>32337.27</v>
      </c>
      <c r="R37">
        <f>'Formato 5'!D45</f>
        <v>23699906</v>
      </c>
      <c r="S37">
        <f>'Formato 5'!E45</f>
        <v>0</v>
      </c>
      <c r="T37">
        <f>'Formato 5'!F45</f>
        <v>0</v>
      </c>
      <c r="U37">
        <f>'Formato 5'!G45</f>
        <v>-23667568.73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23667568.73</v>
      </c>
      <c r="Q42">
        <f>'Formato 5'!C50</f>
        <v>32337.27</v>
      </c>
      <c r="R42">
        <f>'Formato 5'!D50</f>
        <v>23699906</v>
      </c>
      <c r="S42">
        <f>'Formato 5'!E50</f>
        <v>0</v>
      </c>
      <c r="T42">
        <f>'Formato 5'!F50</f>
        <v>0</v>
      </c>
      <c r="U42">
        <f>'Formato 5'!G50</f>
        <v>-23667568.73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1860692107</v>
      </c>
      <c r="Q54">
        <f>'Formato 5'!C62</f>
        <v>4543497.22</v>
      </c>
      <c r="R54">
        <f>'Formato 5'!D62</f>
        <v>1865235604.22</v>
      </c>
      <c r="S54">
        <f>'Formato 5'!E62</f>
        <v>493461786</v>
      </c>
      <c r="T54">
        <f>'Formato 5'!F62</f>
        <v>493461786</v>
      </c>
      <c r="U54">
        <f>'Formato 5'!G62</f>
        <v>-1367230321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106334497.20000005</v>
      </c>
      <c r="Q55">
        <f>'Formato 5'!C63</f>
        <v>2000000</v>
      </c>
      <c r="R55">
        <f>'Formato 5'!D63</f>
        <v>108334497.20000005</v>
      </c>
      <c r="S55">
        <f>'Formato 5'!E63</f>
        <v>5367044</v>
      </c>
      <c r="T55">
        <f>'Formato 5'!F63</f>
        <v>5367044</v>
      </c>
      <c r="U55">
        <f>'Formato 5'!G63</f>
        <v>-100967453.20000005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1990694172.9300001</v>
      </c>
      <c r="Q56">
        <f>'Formato 5'!C65</f>
        <v>6575834.4899999993</v>
      </c>
      <c r="R56">
        <f>'Formato 5'!D65</f>
        <v>1997270007.4200001</v>
      </c>
      <c r="S56">
        <f>'Formato 5'!E65</f>
        <v>498828830</v>
      </c>
      <c r="T56">
        <f>'Formato 5'!F65</f>
        <v>498828830</v>
      </c>
      <c r="U56">
        <f>'Formato 5'!G65</f>
        <v>-1491865342.9300001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80" zoomScaleNormal="80" zoomScalePageLayoutView="90" workbookViewId="0">
      <selection sqref="A1:G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6" t="s">
        <v>3285</v>
      </c>
      <c r="B1" s="175"/>
      <c r="C1" s="175"/>
      <c r="D1" s="175"/>
      <c r="E1" s="175"/>
      <c r="F1" s="175"/>
      <c r="G1" s="175"/>
    </row>
    <row r="2" spans="1:7" ht="14.25" x14ac:dyDescent="0.45">
      <c r="A2" s="179" t="str">
        <f>ENTE_PUBLICO_A</f>
        <v>Universidad de Guanajuato, Gobierno del Estado de Guanajuato (a)</v>
      </c>
      <c r="B2" s="179"/>
      <c r="C2" s="179"/>
      <c r="D2" s="179"/>
      <c r="E2" s="179"/>
      <c r="F2" s="179"/>
      <c r="G2" s="179"/>
    </row>
    <row r="3" spans="1:7" x14ac:dyDescent="0.25">
      <c r="A3" s="180" t="s">
        <v>277</v>
      </c>
      <c r="B3" s="180"/>
      <c r="C3" s="180"/>
      <c r="D3" s="180"/>
      <c r="E3" s="180"/>
      <c r="F3" s="180"/>
      <c r="G3" s="180"/>
    </row>
    <row r="4" spans="1:7" x14ac:dyDescent="0.25">
      <c r="A4" s="180" t="s">
        <v>278</v>
      </c>
      <c r="B4" s="180"/>
      <c r="C4" s="180"/>
      <c r="D4" s="180"/>
      <c r="E4" s="180"/>
      <c r="F4" s="180"/>
      <c r="G4" s="180"/>
    </row>
    <row r="5" spans="1:7" ht="14.25" x14ac:dyDescent="0.45">
      <c r="A5" s="181" t="str">
        <f>TRIMESTRE</f>
        <v>Del 1 de enero al 30 de marzo de 2020 (b)</v>
      </c>
      <c r="B5" s="181"/>
      <c r="C5" s="181"/>
      <c r="D5" s="181"/>
      <c r="E5" s="181"/>
      <c r="F5" s="181"/>
      <c r="G5" s="181"/>
    </row>
    <row r="6" spans="1:7" ht="14.25" x14ac:dyDescent="0.45">
      <c r="A6" s="173" t="s">
        <v>118</v>
      </c>
      <c r="B6" s="173"/>
      <c r="C6" s="173"/>
      <c r="D6" s="173"/>
      <c r="E6" s="173"/>
      <c r="F6" s="173"/>
      <c r="G6" s="173"/>
    </row>
    <row r="7" spans="1:7" ht="15" customHeight="1" x14ac:dyDescent="0.25">
      <c r="A7" s="177" t="s">
        <v>0</v>
      </c>
      <c r="B7" s="177" t="s">
        <v>279</v>
      </c>
      <c r="C7" s="177"/>
      <c r="D7" s="177"/>
      <c r="E7" s="177"/>
      <c r="F7" s="177"/>
      <c r="G7" s="178" t="s">
        <v>280</v>
      </c>
    </row>
    <row r="8" spans="1:7" ht="30" x14ac:dyDescent="0.25">
      <c r="A8" s="177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7"/>
    </row>
    <row r="9" spans="1:7" ht="14.25" x14ac:dyDescent="0.45">
      <c r="A9" s="80" t="s">
        <v>285</v>
      </c>
      <c r="B9" s="77">
        <f>SUM(B10,B18,B28,B38,B48,B58,B62,B71,B75)</f>
        <v>2001196837.28</v>
      </c>
      <c r="C9" s="77">
        <f t="shared" ref="C9:G9" si="0">SUM(C10,C18,C28,C38,C48,C58,C62,C71,C75)</f>
        <v>79540358.939999998</v>
      </c>
      <c r="D9" s="77">
        <f t="shared" si="0"/>
        <v>2080737196.2200003</v>
      </c>
      <c r="E9" s="77">
        <f t="shared" si="0"/>
        <v>303884591.31</v>
      </c>
      <c r="F9" s="77">
        <f t="shared" si="0"/>
        <v>266366183.40000004</v>
      </c>
      <c r="G9" s="77">
        <f t="shared" si="0"/>
        <v>1776852604.9100001</v>
      </c>
    </row>
    <row r="10" spans="1:7" x14ac:dyDescent="0.25">
      <c r="A10" s="81" t="s">
        <v>286</v>
      </c>
      <c r="B10" s="78">
        <f>SUM(B11:B17)</f>
        <v>1084079858.9400001</v>
      </c>
      <c r="C10" s="78">
        <f t="shared" ref="C10:F10" si="1">SUM(C11:C17)</f>
        <v>19043542.599999998</v>
      </c>
      <c r="D10" s="78">
        <f t="shared" si="1"/>
        <v>1103123401.54</v>
      </c>
      <c r="E10" s="78">
        <f t="shared" si="1"/>
        <v>235998730.57999998</v>
      </c>
      <c r="F10" s="78">
        <f t="shared" si="1"/>
        <v>210918922.47000003</v>
      </c>
      <c r="G10" s="78">
        <f>SUM(G11:G17)</f>
        <v>867124670.95999992</v>
      </c>
    </row>
    <row r="11" spans="1:7" x14ac:dyDescent="0.25">
      <c r="A11" s="82" t="s">
        <v>287</v>
      </c>
      <c r="B11" s="78">
        <v>217122542.63</v>
      </c>
      <c r="C11" s="78">
        <v>-1279906.3400000001</v>
      </c>
      <c r="D11" s="78">
        <v>215842636.28999999</v>
      </c>
      <c r="E11" s="78">
        <v>53569384.859999999</v>
      </c>
      <c r="F11" s="78">
        <v>50173580.420000002</v>
      </c>
      <c r="G11" s="78">
        <f>D11-E11</f>
        <v>162273251.43000001</v>
      </c>
    </row>
    <row r="12" spans="1:7" x14ac:dyDescent="0.25">
      <c r="A12" s="82" t="s">
        <v>288</v>
      </c>
      <c r="B12" s="78">
        <v>267696386.49000001</v>
      </c>
      <c r="C12" s="78">
        <v>25865150.789999999</v>
      </c>
      <c r="D12" s="78">
        <v>293561537.27999997</v>
      </c>
      <c r="E12" s="78">
        <v>55554048.020000003</v>
      </c>
      <c r="F12" s="78">
        <v>53990605.759999998</v>
      </c>
      <c r="G12" s="78">
        <f>D12-E12</f>
        <v>238007489.25999996</v>
      </c>
    </row>
    <row r="13" spans="1:7" x14ac:dyDescent="0.25">
      <c r="A13" s="82" t="s">
        <v>289</v>
      </c>
      <c r="B13" s="78">
        <v>119180432.95999999</v>
      </c>
      <c r="C13" s="78">
        <v>-722995.6</v>
      </c>
      <c r="D13" s="78">
        <v>118457437.36</v>
      </c>
      <c r="E13" s="78">
        <v>18545681.719999999</v>
      </c>
      <c r="F13" s="78">
        <v>13255148.710000001</v>
      </c>
      <c r="G13" s="78">
        <f t="shared" ref="G13:G17" si="2">D13-E13</f>
        <v>99911755.640000001</v>
      </c>
    </row>
    <row r="14" spans="1:7" x14ac:dyDescent="0.25">
      <c r="A14" s="82" t="s">
        <v>290</v>
      </c>
      <c r="B14" s="78">
        <v>130918506.94</v>
      </c>
      <c r="C14" s="78">
        <v>-601119.44999999995</v>
      </c>
      <c r="D14" s="78">
        <v>130317387.48999999</v>
      </c>
      <c r="E14" s="78">
        <v>29837008.420000002</v>
      </c>
      <c r="F14" s="78">
        <v>29833731.960000001</v>
      </c>
      <c r="G14" s="78">
        <f t="shared" si="2"/>
        <v>100480379.06999999</v>
      </c>
    </row>
    <row r="15" spans="1:7" x14ac:dyDescent="0.25">
      <c r="A15" s="82" t="s">
        <v>291</v>
      </c>
      <c r="B15" s="78">
        <v>250308732.84</v>
      </c>
      <c r="C15" s="78">
        <v>-10905191.65</v>
      </c>
      <c r="D15" s="78">
        <v>239403541.19</v>
      </c>
      <c r="E15" s="78">
        <v>48299167.219999999</v>
      </c>
      <c r="F15" s="78">
        <v>39457586.25</v>
      </c>
      <c r="G15" s="78">
        <f t="shared" si="2"/>
        <v>191104373.97</v>
      </c>
    </row>
    <row r="16" spans="1:7" x14ac:dyDescent="0.25">
      <c r="A16" s="82" t="s">
        <v>292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f t="shared" si="2"/>
        <v>0</v>
      </c>
    </row>
    <row r="17" spans="1:7" x14ac:dyDescent="0.25">
      <c r="A17" s="82" t="s">
        <v>293</v>
      </c>
      <c r="B17" s="78">
        <v>98853257.079999998</v>
      </c>
      <c r="C17" s="78">
        <v>6687604.8499999996</v>
      </c>
      <c r="D17" s="78">
        <v>105540861.93000001</v>
      </c>
      <c r="E17" s="78">
        <v>30193440.34</v>
      </c>
      <c r="F17" s="78">
        <v>24208269.370000001</v>
      </c>
      <c r="G17" s="78">
        <f t="shared" si="2"/>
        <v>75347421.590000004</v>
      </c>
    </row>
    <row r="18" spans="1:7" x14ac:dyDescent="0.25">
      <c r="A18" s="81" t="s">
        <v>294</v>
      </c>
      <c r="B18" s="78">
        <f>SUM(B19:B27)</f>
        <v>63409981.559999995</v>
      </c>
      <c r="C18" s="78">
        <f t="shared" ref="C18:F18" si="3">SUM(C19:C27)</f>
        <v>58937201.100000001</v>
      </c>
      <c r="D18" s="78">
        <f t="shared" si="3"/>
        <v>122347182.66000003</v>
      </c>
      <c r="E18" s="78">
        <f t="shared" si="3"/>
        <v>8177079.7799999993</v>
      </c>
      <c r="F18" s="78">
        <f t="shared" si="3"/>
        <v>7735250.3000000007</v>
      </c>
      <c r="G18" s="78">
        <f>SUM(G19:G27)</f>
        <v>114170102.88000001</v>
      </c>
    </row>
    <row r="19" spans="1:7" x14ac:dyDescent="0.25">
      <c r="A19" s="82" t="s">
        <v>295</v>
      </c>
      <c r="B19" s="78">
        <v>19694632.34</v>
      </c>
      <c r="C19" s="78">
        <v>52920968.340000004</v>
      </c>
      <c r="D19" s="78">
        <v>72615600.680000007</v>
      </c>
      <c r="E19" s="78">
        <v>2200553.66</v>
      </c>
      <c r="F19" s="78">
        <v>2141894.7799999998</v>
      </c>
      <c r="G19" s="78">
        <f>D19-E19</f>
        <v>70415047.020000011</v>
      </c>
    </row>
    <row r="20" spans="1:7" x14ac:dyDescent="0.25">
      <c r="A20" s="82" t="s">
        <v>296</v>
      </c>
      <c r="B20" s="78">
        <v>8199060.3899999997</v>
      </c>
      <c r="C20" s="78">
        <v>984473.23</v>
      </c>
      <c r="D20" s="78">
        <v>9183533.6199999992</v>
      </c>
      <c r="E20" s="78">
        <v>1439377.71</v>
      </c>
      <c r="F20" s="78">
        <v>1277075.28</v>
      </c>
      <c r="G20" s="78">
        <f t="shared" ref="G20:G27" si="4">D20-E20</f>
        <v>7744155.9099999992</v>
      </c>
    </row>
    <row r="21" spans="1:7" x14ac:dyDescent="0.25">
      <c r="A21" s="82" t="s">
        <v>297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78">
        <f t="shared" si="4"/>
        <v>0</v>
      </c>
    </row>
    <row r="22" spans="1:7" x14ac:dyDescent="0.25">
      <c r="A22" s="82" t="s">
        <v>298</v>
      </c>
      <c r="B22" s="78">
        <v>6915815.5599999996</v>
      </c>
      <c r="C22" s="78">
        <v>201104.36</v>
      </c>
      <c r="D22" s="78">
        <v>7116919.9199999999</v>
      </c>
      <c r="E22" s="78">
        <v>840550.63</v>
      </c>
      <c r="F22" s="78">
        <v>756319.83</v>
      </c>
      <c r="G22" s="78">
        <f t="shared" si="4"/>
        <v>6276369.29</v>
      </c>
    </row>
    <row r="23" spans="1:7" x14ac:dyDescent="0.25">
      <c r="A23" s="82" t="s">
        <v>299</v>
      </c>
      <c r="B23" s="78">
        <v>10121481.98</v>
      </c>
      <c r="C23" s="78">
        <v>3761209.84</v>
      </c>
      <c r="D23" s="78">
        <v>13882691.82</v>
      </c>
      <c r="E23" s="78">
        <v>1858220.02</v>
      </c>
      <c r="F23" s="78">
        <v>1778673.11</v>
      </c>
      <c r="G23" s="78">
        <f t="shared" si="4"/>
        <v>12024471.800000001</v>
      </c>
    </row>
    <row r="24" spans="1:7" x14ac:dyDescent="0.25">
      <c r="A24" s="82" t="s">
        <v>300</v>
      </c>
      <c r="B24" s="78">
        <v>7064606.8799999999</v>
      </c>
      <c r="C24" s="78">
        <v>827017.49</v>
      </c>
      <c r="D24" s="78">
        <v>7891624.3700000001</v>
      </c>
      <c r="E24" s="78">
        <v>1177593.1399999999</v>
      </c>
      <c r="F24" s="78">
        <v>1151842.03</v>
      </c>
      <c r="G24" s="78">
        <f t="shared" si="4"/>
        <v>6714031.2300000004</v>
      </c>
    </row>
    <row r="25" spans="1:7" x14ac:dyDescent="0.25">
      <c r="A25" s="82" t="s">
        <v>301</v>
      </c>
      <c r="B25" s="78">
        <v>9644257.4700000007</v>
      </c>
      <c r="C25" s="78">
        <v>12506.21</v>
      </c>
      <c r="D25" s="78">
        <v>9656763.6799999997</v>
      </c>
      <c r="E25" s="78">
        <v>313793.27</v>
      </c>
      <c r="F25" s="78">
        <v>307348.77</v>
      </c>
      <c r="G25" s="78">
        <f t="shared" si="4"/>
        <v>9342970.4100000001</v>
      </c>
    </row>
    <row r="26" spans="1:7" x14ac:dyDescent="0.25">
      <c r="A26" s="82" t="s">
        <v>302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8">
        <f t="shared" si="4"/>
        <v>0</v>
      </c>
    </row>
    <row r="27" spans="1:7" x14ac:dyDescent="0.25">
      <c r="A27" s="82" t="s">
        <v>303</v>
      </c>
      <c r="B27" s="78">
        <v>1770126.94</v>
      </c>
      <c r="C27" s="78">
        <v>229921.63</v>
      </c>
      <c r="D27" s="78">
        <v>2000048.57</v>
      </c>
      <c r="E27" s="78">
        <v>346991.35</v>
      </c>
      <c r="F27" s="78">
        <v>322096.5</v>
      </c>
      <c r="G27" s="78">
        <f t="shared" si="4"/>
        <v>1653057.2200000002</v>
      </c>
    </row>
    <row r="28" spans="1:7" x14ac:dyDescent="0.25">
      <c r="A28" s="81" t="s">
        <v>304</v>
      </c>
      <c r="B28" s="78">
        <f>SUM(B29:B37)</f>
        <v>302193711.92000002</v>
      </c>
      <c r="C28" s="78">
        <f t="shared" ref="C28:G28" si="5">SUM(C29:C37)</f>
        <v>49545416.43</v>
      </c>
      <c r="D28" s="78">
        <f t="shared" si="5"/>
        <v>351739128.35000002</v>
      </c>
      <c r="E28" s="78">
        <f t="shared" si="5"/>
        <v>31202711.840000004</v>
      </c>
      <c r="F28" s="78">
        <f t="shared" si="5"/>
        <v>20518324.949999999</v>
      </c>
      <c r="G28" s="78">
        <f t="shared" si="5"/>
        <v>320536416.50999999</v>
      </c>
    </row>
    <row r="29" spans="1:7" x14ac:dyDescent="0.25">
      <c r="A29" s="82" t="s">
        <v>305</v>
      </c>
      <c r="B29" s="78">
        <v>10436788.4</v>
      </c>
      <c r="C29" s="78">
        <v>1026995.01</v>
      </c>
      <c r="D29" s="78">
        <v>11463783.41</v>
      </c>
      <c r="E29" s="78">
        <v>2394144.41</v>
      </c>
      <c r="F29" s="78">
        <v>2368248.91</v>
      </c>
      <c r="G29" s="78">
        <f>D29-E29</f>
        <v>9069639</v>
      </c>
    </row>
    <row r="30" spans="1:7" x14ac:dyDescent="0.25">
      <c r="A30" s="82" t="s">
        <v>306</v>
      </c>
      <c r="B30" s="78">
        <v>27857609.629999999</v>
      </c>
      <c r="C30" s="78">
        <v>1986164.2</v>
      </c>
      <c r="D30" s="78">
        <v>29843773.829999998</v>
      </c>
      <c r="E30" s="78">
        <v>2438811.7400000002</v>
      </c>
      <c r="F30" s="78">
        <v>2210251.7400000002</v>
      </c>
      <c r="G30" s="78">
        <f t="shared" ref="G30:G37" si="6">D30-E30</f>
        <v>27404962.089999996</v>
      </c>
    </row>
    <row r="31" spans="1:7" x14ac:dyDescent="0.25">
      <c r="A31" s="82" t="s">
        <v>307</v>
      </c>
      <c r="B31" s="78">
        <v>52245112.210000001</v>
      </c>
      <c r="C31" s="78">
        <v>32886971.789999999</v>
      </c>
      <c r="D31" s="78">
        <v>85132084</v>
      </c>
      <c r="E31" s="78">
        <v>3878360.24</v>
      </c>
      <c r="F31" s="78">
        <v>3738578.14</v>
      </c>
      <c r="G31" s="78">
        <f t="shared" si="6"/>
        <v>81253723.760000005</v>
      </c>
    </row>
    <row r="32" spans="1:7" x14ac:dyDescent="0.25">
      <c r="A32" s="82" t="s">
        <v>308</v>
      </c>
      <c r="B32" s="78">
        <v>9014471.1600000001</v>
      </c>
      <c r="C32" s="78">
        <v>3768461.76</v>
      </c>
      <c r="D32" s="78">
        <v>12782932.92</v>
      </c>
      <c r="E32" s="78">
        <v>2697472.4</v>
      </c>
      <c r="F32" s="78">
        <v>2636977.38</v>
      </c>
      <c r="G32" s="78">
        <f t="shared" si="6"/>
        <v>10085460.52</v>
      </c>
    </row>
    <row r="33" spans="1:7" x14ac:dyDescent="0.25">
      <c r="A33" s="82" t="s">
        <v>309</v>
      </c>
      <c r="B33" s="78">
        <v>79055277.359999999</v>
      </c>
      <c r="C33" s="78">
        <v>13553536.699999999</v>
      </c>
      <c r="D33" s="78">
        <v>92608814.060000002</v>
      </c>
      <c r="E33" s="78">
        <v>5501949.8300000001</v>
      </c>
      <c r="F33" s="78">
        <v>5408060.9000000004</v>
      </c>
      <c r="G33" s="78">
        <f t="shared" si="6"/>
        <v>87106864.230000004</v>
      </c>
    </row>
    <row r="34" spans="1:7" x14ac:dyDescent="0.25">
      <c r="A34" s="82" t="s">
        <v>310</v>
      </c>
      <c r="B34" s="78">
        <v>15683056.93</v>
      </c>
      <c r="C34" s="78">
        <v>-5296479.01</v>
      </c>
      <c r="D34" s="78">
        <v>10386577.92</v>
      </c>
      <c r="E34" s="78">
        <v>594982.59</v>
      </c>
      <c r="F34" s="78">
        <v>592234.67000000004</v>
      </c>
      <c r="G34" s="78">
        <f t="shared" si="6"/>
        <v>9791595.3300000001</v>
      </c>
    </row>
    <row r="35" spans="1:7" x14ac:dyDescent="0.25">
      <c r="A35" s="82" t="s">
        <v>311</v>
      </c>
      <c r="B35" s="78">
        <v>28375414.879999999</v>
      </c>
      <c r="C35" s="78">
        <v>380939.84</v>
      </c>
      <c r="D35" s="78">
        <v>28756354.719999999</v>
      </c>
      <c r="E35" s="78">
        <v>1269093.17</v>
      </c>
      <c r="F35" s="78">
        <v>1099974.02</v>
      </c>
      <c r="G35" s="78">
        <f t="shared" si="6"/>
        <v>27487261.549999997</v>
      </c>
    </row>
    <row r="36" spans="1:7" x14ac:dyDescent="0.25">
      <c r="A36" s="82" t="s">
        <v>312</v>
      </c>
      <c r="B36" s="78">
        <v>35569304.549999997</v>
      </c>
      <c r="C36" s="78">
        <v>907505.39</v>
      </c>
      <c r="D36" s="78">
        <v>36476809.939999998</v>
      </c>
      <c r="E36" s="78">
        <v>2661323.31</v>
      </c>
      <c r="F36" s="78">
        <v>2390629.86</v>
      </c>
      <c r="G36" s="78">
        <f t="shared" si="6"/>
        <v>33815486.629999995</v>
      </c>
    </row>
    <row r="37" spans="1:7" x14ac:dyDescent="0.25">
      <c r="A37" s="82" t="s">
        <v>313</v>
      </c>
      <c r="B37" s="78">
        <v>43956676.799999997</v>
      </c>
      <c r="C37" s="78">
        <v>331320.75</v>
      </c>
      <c r="D37" s="78">
        <v>44287997.549999997</v>
      </c>
      <c r="E37" s="78">
        <v>9766574.1500000004</v>
      </c>
      <c r="F37" s="78">
        <v>73369.33</v>
      </c>
      <c r="G37" s="78">
        <f t="shared" si="6"/>
        <v>34521423.399999999</v>
      </c>
    </row>
    <row r="38" spans="1:7" x14ac:dyDescent="0.25">
      <c r="A38" s="81" t="s">
        <v>314</v>
      </c>
      <c r="B38" s="78">
        <f>SUM(B39:B47)</f>
        <v>104057716.83</v>
      </c>
      <c r="C38" s="78">
        <f t="shared" ref="C38:G38" si="7">SUM(C39:C47)</f>
        <v>9666811.4299999997</v>
      </c>
      <c r="D38" s="78">
        <f t="shared" si="7"/>
        <v>113724528.26000001</v>
      </c>
      <c r="E38" s="78">
        <f t="shared" si="7"/>
        <v>15817937.539999999</v>
      </c>
      <c r="F38" s="78">
        <f t="shared" si="7"/>
        <v>14714661.99</v>
      </c>
      <c r="G38" s="78">
        <f t="shared" si="7"/>
        <v>97906590.719999999</v>
      </c>
    </row>
    <row r="39" spans="1:7" x14ac:dyDescent="0.25">
      <c r="A39" s="82" t="s">
        <v>315</v>
      </c>
      <c r="B39" s="78">
        <v>0</v>
      </c>
      <c r="C39" s="78">
        <v>0</v>
      </c>
      <c r="D39" s="78">
        <v>0</v>
      </c>
      <c r="E39" s="78">
        <v>0</v>
      </c>
      <c r="F39" s="78">
        <v>0</v>
      </c>
      <c r="G39" s="78">
        <f>D39-E39</f>
        <v>0</v>
      </c>
    </row>
    <row r="40" spans="1:7" x14ac:dyDescent="0.25">
      <c r="A40" s="82" t="s">
        <v>316</v>
      </c>
      <c r="B40" s="78">
        <v>0</v>
      </c>
      <c r="C40" s="78">
        <v>0</v>
      </c>
      <c r="D40" s="78">
        <v>0</v>
      </c>
      <c r="E40" s="78">
        <v>0</v>
      </c>
      <c r="F40" s="78">
        <v>0</v>
      </c>
      <c r="G40" s="78">
        <f t="shared" ref="G40:G47" si="8">D40-E40</f>
        <v>0</v>
      </c>
    </row>
    <row r="41" spans="1:7" x14ac:dyDescent="0.25">
      <c r="A41" s="82" t="s">
        <v>317</v>
      </c>
      <c r="B41" s="78">
        <v>0</v>
      </c>
      <c r="C41" s="78">
        <v>0</v>
      </c>
      <c r="D41" s="78">
        <v>0</v>
      </c>
      <c r="E41" s="78">
        <v>0</v>
      </c>
      <c r="F41" s="78">
        <v>0</v>
      </c>
      <c r="G41" s="78">
        <f t="shared" si="8"/>
        <v>0</v>
      </c>
    </row>
    <row r="42" spans="1:7" x14ac:dyDescent="0.25">
      <c r="A42" s="82" t="s">
        <v>318</v>
      </c>
      <c r="B42" s="78">
        <v>103967716.83</v>
      </c>
      <c r="C42" s="78">
        <v>9666811.4299999997</v>
      </c>
      <c r="D42" s="78">
        <v>113634528.26000001</v>
      </c>
      <c r="E42" s="78">
        <v>15817937.539999999</v>
      </c>
      <c r="F42" s="78">
        <v>14714661.99</v>
      </c>
      <c r="G42" s="78">
        <f t="shared" si="8"/>
        <v>97816590.719999999</v>
      </c>
    </row>
    <row r="43" spans="1:7" x14ac:dyDescent="0.25">
      <c r="A43" s="82" t="s">
        <v>319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f t="shared" si="8"/>
        <v>0</v>
      </c>
    </row>
    <row r="44" spans="1:7" x14ac:dyDescent="0.25">
      <c r="A44" s="82" t="s">
        <v>320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78">
        <f t="shared" si="8"/>
        <v>0</v>
      </c>
    </row>
    <row r="45" spans="1:7" x14ac:dyDescent="0.25">
      <c r="A45" s="82" t="s">
        <v>321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f t="shared" si="8"/>
        <v>0</v>
      </c>
    </row>
    <row r="46" spans="1:7" x14ac:dyDescent="0.25">
      <c r="A46" s="82" t="s">
        <v>322</v>
      </c>
      <c r="B46" s="78">
        <v>90000</v>
      </c>
      <c r="C46" s="78">
        <v>0</v>
      </c>
      <c r="D46" s="78">
        <v>90000</v>
      </c>
      <c r="E46" s="78">
        <v>0</v>
      </c>
      <c r="F46" s="78">
        <v>0</v>
      </c>
      <c r="G46" s="78">
        <f t="shared" si="8"/>
        <v>90000</v>
      </c>
    </row>
    <row r="47" spans="1:7" x14ac:dyDescent="0.25">
      <c r="A47" s="82" t="s">
        <v>323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f t="shared" si="8"/>
        <v>0</v>
      </c>
    </row>
    <row r="48" spans="1:7" x14ac:dyDescent="0.25">
      <c r="A48" s="81" t="s">
        <v>324</v>
      </c>
      <c r="B48" s="78">
        <f>SUM(B49:B57)</f>
        <v>213706768.25</v>
      </c>
      <c r="C48" s="78">
        <f t="shared" ref="C48:G48" si="9">SUM(C49:C57)</f>
        <v>-27636671.300000001</v>
      </c>
      <c r="D48" s="78">
        <f t="shared" si="9"/>
        <v>186070096.94999999</v>
      </c>
      <c r="E48" s="78">
        <f t="shared" si="9"/>
        <v>8052380.8200000003</v>
      </c>
      <c r="F48" s="78">
        <f t="shared" si="9"/>
        <v>7843272.9400000004</v>
      </c>
      <c r="G48" s="78">
        <f t="shared" si="9"/>
        <v>178017716.13000003</v>
      </c>
    </row>
    <row r="49" spans="1:7" x14ac:dyDescent="0.25">
      <c r="A49" s="82" t="s">
        <v>325</v>
      </c>
      <c r="B49" s="78">
        <v>116826179.29000001</v>
      </c>
      <c r="C49" s="78">
        <v>-37338954.600000001</v>
      </c>
      <c r="D49" s="78">
        <v>79487224.689999998</v>
      </c>
      <c r="E49" s="78">
        <v>2609206.1</v>
      </c>
      <c r="F49" s="78">
        <v>2584832.02</v>
      </c>
      <c r="G49" s="78">
        <f>D49-E49</f>
        <v>76878018.590000004</v>
      </c>
    </row>
    <row r="50" spans="1:7" x14ac:dyDescent="0.25">
      <c r="A50" s="82" t="s">
        <v>326</v>
      </c>
      <c r="B50" s="78">
        <v>6998261.3099999996</v>
      </c>
      <c r="C50" s="78">
        <v>2450695.9500000002</v>
      </c>
      <c r="D50" s="78">
        <v>9448957.2599999998</v>
      </c>
      <c r="E50" s="78">
        <v>2292996.4500000002</v>
      </c>
      <c r="F50" s="78">
        <v>2292996.4500000002</v>
      </c>
      <c r="G50" s="78">
        <f t="shared" ref="G50:G57" si="10">D50-E50</f>
        <v>7155960.8099999996</v>
      </c>
    </row>
    <row r="51" spans="1:7" x14ac:dyDescent="0.25">
      <c r="A51" s="82" t="s">
        <v>327</v>
      </c>
      <c r="B51" s="78">
        <v>64071487.920000002</v>
      </c>
      <c r="C51" s="78">
        <v>2208070.33</v>
      </c>
      <c r="D51" s="78">
        <v>66279558.25</v>
      </c>
      <c r="E51" s="78">
        <v>2063642.76</v>
      </c>
      <c r="F51" s="78">
        <v>1975981.96</v>
      </c>
      <c r="G51" s="78">
        <f t="shared" si="10"/>
        <v>64215915.490000002</v>
      </c>
    </row>
    <row r="52" spans="1:7" x14ac:dyDescent="0.25">
      <c r="A52" s="82" t="s">
        <v>328</v>
      </c>
      <c r="B52" s="78">
        <v>11555700</v>
      </c>
      <c r="C52" s="78">
        <v>548102.22</v>
      </c>
      <c r="D52" s="78">
        <v>12103802.220000001</v>
      </c>
      <c r="E52" s="78">
        <v>0</v>
      </c>
      <c r="F52" s="78">
        <v>0</v>
      </c>
      <c r="G52" s="78">
        <f t="shared" si="10"/>
        <v>12103802.220000001</v>
      </c>
    </row>
    <row r="53" spans="1:7" x14ac:dyDescent="0.25">
      <c r="A53" s="82" t="s">
        <v>329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f t="shared" si="10"/>
        <v>0</v>
      </c>
    </row>
    <row r="54" spans="1:7" x14ac:dyDescent="0.25">
      <c r="A54" s="82" t="s">
        <v>330</v>
      </c>
      <c r="B54" s="78">
        <v>13611265.73</v>
      </c>
      <c r="C54" s="78">
        <v>4473252.05</v>
      </c>
      <c r="D54" s="78">
        <v>18084517.780000001</v>
      </c>
      <c r="E54" s="78">
        <v>1001203.22</v>
      </c>
      <c r="F54" s="78">
        <v>904130.22</v>
      </c>
      <c r="G54" s="78">
        <f t="shared" si="10"/>
        <v>17083314.560000002</v>
      </c>
    </row>
    <row r="55" spans="1:7" x14ac:dyDescent="0.25">
      <c r="A55" s="82" t="s">
        <v>331</v>
      </c>
      <c r="B55" s="78">
        <v>0</v>
      </c>
      <c r="C55" s="78">
        <v>0</v>
      </c>
      <c r="D55" s="78">
        <v>0</v>
      </c>
      <c r="E55" s="78">
        <v>0</v>
      </c>
      <c r="F55" s="78">
        <v>0</v>
      </c>
      <c r="G55" s="78">
        <f t="shared" si="10"/>
        <v>0</v>
      </c>
    </row>
    <row r="56" spans="1:7" x14ac:dyDescent="0.25">
      <c r="A56" s="82" t="s">
        <v>332</v>
      </c>
      <c r="B56" s="78">
        <v>0</v>
      </c>
      <c r="C56" s="78">
        <v>0</v>
      </c>
      <c r="D56" s="78">
        <v>0</v>
      </c>
      <c r="E56" s="78">
        <v>0</v>
      </c>
      <c r="F56" s="78">
        <v>0</v>
      </c>
      <c r="G56" s="78">
        <f t="shared" si="10"/>
        <v>0</v>
      </c>
    </row>
    <row r="57" spans="1:7" x14ac:dyDescent="0.25">
      <c r="A57" s="82" t="s">
        <v>333</v>
      </c>
      <c r="B57" s="78">
        <v>643874</v>
      </c>
      <c r="C57" s="78">
        <v>22162.75</v>
      </c>
      <c r="D57" s="78">
        <v>666036.75</v>
      </c>
      <c r="E57" s="78">
        <v>85332.29</v>
      </c>
      <c r="F57" s="78">
        <v>85332.29</v>
      </c>
      <c r="G57" s="78">
        <f t="shared" si="10"/>
        <v>580704.46</v>
      </c>
    </row>
    <row r="58" spans="1:7" x14ac:dyDescent="0.25">
      <c r="A58" s="81" t="s">
        <v>334</v>
      </c>
      <c r="B58" s="78">
        <f>SUM(B59:B61)</f>
        <v>233748799.78</v>
      </c>
      <c r="C58" s="78">
        <f t="shared" ref="C58:G58" si="11">SUM(C59:C61)</f>
        <v>-30015941.32</v>
      </c>
      <c r="D58" s="78">
        <f t="shared" si="11"/>
        <v>203732858.46000001</v>
      </c>
      <c r="E58" s="78">
        <f t="shared" si="11"/>
        <v>4635750.75</v>
      </c>
      <c r="F58" s="78">
        <f t="shared" si="11"/>
        <v>4635750.75</v>
      </c>
      <c r="G58" s="78">
        <f t="shared" si="11"/>
        <v>199097107.71000001</v>
      </c>
    </row>
    <row r="59" spans="1:7" x14ac:dyDescent="0.25">
      <c r="A59" s="82" t="s">
        <v>335</v>
      </c>
      <c r="B59" s="78">
        <v>0</v>
      </c>
      <c r="C59" s="78">
        <v>0</v>
      </c>
      <c r="D59" s="78">
        <v>0</v>
      </c>
      <c r="E59" s="78">
        <v>0</v>
      </c>
      <c r="F59" s="78">
        <v>0</v>
      </c>
      <c r="G59" s="78">
        <f>D59-E59</f>
        <v>0</v>
      </c>
    </row>
    <row r="60" spans="1:7" x14ac:dyDescent="0.25">
      <c r="A60" s="82" t="s">
        <v>336</v>
      </c>
      <c r="B60" s="78">
        <v>233748799.78</v>
      </c>
      <c r="C60" s="78">
        <v>-30015941.32</v>
      </c>
      <c r="D60" s="78">
        <v>203732858.46000001</v>
      </c>
      <c r="E60" s="78">
        <v>4635750.75</v>
      </c>
      <c r="F60" s="78">
        <v>4635750.75</v>
      </c>
      <c r="G60" s="78">
        <f t="shared" ref="G60:G61" si="12">D60-E60</f>
        <v>199097107.71000001</v>
      </c>
    </row>
    <row r="61" spans="1:7" x14ac:dyDescent="0.25">
      <c r="A61" s="82" t="s">
        <v>337</v>
      </c>
      <c r="B61" s="78">
        <v>0</v>
      </c>
      <c r="C61" s="78">
        <v>0</v>
      </c>
      <c r="D61" s="78">
        <v>0</v>
      </c>
      <c r="E61" s="78">
        <v>0</v>
      </c>
      <c r="F61" s="78">
        <v>0</v>
      </c>
      <c r="G61" s="78">
        <f t="shared" si="12"/>
        <v>0</v>
      </c>
    </row>
    <row r="62" spans="1:7" x14ac:dyDescent="0.25">
      <c r="A62" s="81" t="s">
        <v>338</v>
      </c>
      <c r="B62" s="78">
        <f>SUM(B63:B67,B69:B70)</f>
        <v>0</v>
      </c>
      <c r="C62" s="78">
        <f t="shared" ref="C62:G62" si="13">SUM(C63:C67,C69:C70)</f>
        <v>0</v>
      </c>
      <c r="D62" s="78">
        <f t="shared" si="13"/>
        <v>0</v>
      </c>
      <c r="E62" s="78">
        <f t="shared" si="13"/>
        <v>0</v>
      </c>
      <c r="F62" s="78">
        <f t="shared" si="13"/>
        <v>0</v>
      </c>
      <c r="G62" s="78">
        <f t="shared" si="13"/>
        <v>0</v>
      </c>
    </row>
    <row r="63" spans="1:7" x14ac:dyDescent="0.25">
      <c r="A63" s="82" t="s">
        <v>339</v>
      </c>
      <c r="B63" s="78">
        <v>0</v>
      </c>
      <c r="C63" s="78">
        <v>0</v>
      </c>
      <c r="D63" s="78">
        <v>0</v>
      </c>
      <c r="E63" s="78">
        <v>0</v>
      </c>
      <c r="F63" s="78">
        <v>0</v>
      </c>
      <c r="G63" s="78">
        <f>D63-E63</f>
        <v>0</v>
      </c>
    </row>
    <row r="64" spans="1:7" x14ac:dyDescent="0.25">
      <c r="A64" s="82" t="s">
        <v>340</v>
      </c>
      <c r="B64" s="78">
        <v>0</v>
      </c>
      <c r="C64" s="78">
        <v>0</v>
      </c>
      <c r="D64" s="78">
        <v>0</v>
      </c>
      <c r="E64" s="78">
        <v>0</v>
      </c>
      <c r="F64" s="78">
        <v>0</v>
      </c>
      <c r="G64" s="78">
        <f t="shared" ref="G64:G70" si="14">D64-E64</f>
        <v>0</v>
      </c>
    </row>
    <row r="65" spans="1:7" x14ac:dyDescent="0.25">
      <c r="A65" s="82" t="s">
        <v>341</v>
      </c>
      <c r="B65" s="78">
        <v>0</v>
      </c>
      <c r="C65" s="78">
        <v>0</v>
      </c>
      <c r="D65" s="78">
        <v>0</v>
      </c>
      <c r="E65" s="78">
        <v>0</v>
      </c>
      <c r="F65" s="78">
        <v>0</v>
      </c>
      <c r="G65" s="78">
        <f t="shared" si="14"/>
        <v>0</v>
      </c>
    </row>
    <row r="66" spans="1:7" x14ac:dyDescent="0.25">
      <c r="A66" s="82" t="s">
        <v>342</v>
      </c>
      <c r="B66" s="78">
        <v>0</v>
      </c>
      <c r="C66" s="78">
        <v>0</v>
      </c>
      <c r="D66" s="78">
        <v>0</v>
      </c>
      <c r="E66" s="78">
        <v>0</v>
      </c>
      <c r="F66" s="78">
        <v>0</v>
      </c>
      <c r="G66" s="78">
        <f t="shared" si="14"/>
        <v>0</v>
      </c>
    </row>
    <row r="67" spans="1:7" x14ac:dyDescent="0.25">
      <c r="A67" s="82" t="s">
        <v>343</v>
      </c>
      <c r="B67" s="78">
        <v>0</v>
      </c>
      <c r="C67" s="78">
        <v>0</v>
      </c>
      <c r="D67" s="78">
        <v>0</v>
      </c>
      <c r="E67" s="78">
        <v>0</v>
      </c>
      <c r="F67" s="78">
        <v>0</v>
      </c>
      <c r="G67" s="78">
        <f t="shared" si="14"/>
        <v>0</v>
      </c>
    </row>
    <row r="68" spans="1:7" x14ac:dyDescent="0.25">
      <c r="A68" s="82" t="s">
        <v>3301</v>
      </c>
      <c r="B68" s="78">
        <v>0</v>
      </c>
      <c r="C68" s="78">
        <v>0</v>
      </c>
      <c r="D68" s="78">
        <v>0</v>
      </c>
      <c r="E68" s="78">
        <v>0</v>
      </c>
      <c r="F68" s="78">
        <v>0</v>
      </c>
      <c r="G68" s="78">
        <f t="shared" si="14"/>
        <v>0</v>
      </c>
    </row>
    <row r="69" spans="1:7" x14ac:dyDescent="0.25">
      <c r="A69" s="82" t="s">
        <v>345</v>
      </c>
      <c r="B69" s="78">
        <v>0</v>
      </c>
      <c r="C69" s="78">
        <v>0</v>
      </c>
      <c r="D69" s="78">
        <v>0</v>
      </c>
      <c r="E69" s="78">
        <v>0</v>
      </c>
      <c r="F69" s="78">
        <v>0</v>
      </c>
      <c r="G69" s="78">
        <f t="shared" si="14"/>
        <v>0</v>
      </c>
    </row>
    <row r="70" spans="1:7" x14ac:dyDescent="0.25">
      <c r="A70" s="82" t="s">
        <v>346</v>
      </c>
      <c r="B70" s="78">
        <v>0</v>
      </c>
      <c r="C70" s="78">
        <v>0</v>
      </c>
      <c r="D70" s="78">
        <v>0</v>
      </c>
      <c r="E70" s="78">
        <v>0</v>
      </c>
      <c r="F70" s="78">
        <v>0</v>
      </c>
      <c r="G70" s="78">
        <f t="shared" si="14"/>
        <v>0</v>
      </c>
    </row>
    <row r="71" spans="1:7" x14ac:dyDescent="0.25">
      <c r="A71" s="81" t="s">
        <v>347</v>
      </c>
      <c r="B71" s="78">
        <f>SUM(B72:B74)</f>
        <v>0</v>
      </c>
      <c r="C71" s="78">
        <f t="shared" ref="C71:G71" si="15">SUM(C72:C74)</f>
        <v>0</v>
      </c>
      <c r="D71" s="78">
        <f t="shared" si="15"/>
        <v>0</v>
      </c>
      <c r="E71" s="78">
        <f t="shared" si="15"/>
        <v>0</v>
      </c>
      <c r="F71" s="78">
        <f t="shared" si="15"/>
        <v>0</v>
      </c>
      <c r="G71" s="78">
        <f t="shared" si="15"/>
        <v>0</v>
      </c>
    </row>
    <row r="72" spans="1:7" x14ac:dyDescent="0.25">
      <c r="A72" s="82" t="s">
        <v>348</v>
      </c>
      <c r="B72" s="78">
        <v>0</v>
      </c>
      <c r="C72" s="78">
        <v>0</v>
      </c>
      <c r="D72" s="78">
        <v>0</v>
      </c>
      <c r="E72" s="78">
        <v>0</v>
      </c>
      <c r="F72" s="78">
        <v>0</v>
      </c>
      <c r="G72" s="78">
        <f>D72-E72</f>
        <v>0</v>
      </c>
    </row>
    <row r="73" spans="1:7" x14ac:dyDescent="0.25">
      <c r="A73" s="82" t="s">
        <v>349</v>
      </c>
      <c r="B73" s="78">
        <v>0</v>
      </c>
      <c r="C73" s="78">
        <v>0</v>
      </c>
      <c r="D73" s="78">
        <v>0</v>
      </c>
      <c r="E73" s="78">
        <v>0</v>
      </c>
      <c r="F73" s="78">
        <v>0</v>
      </c>
      <c r="G73" s="78">
        <f t="shared" ref="G73:G74" si="16">D73-E73</f>
        <v>0</v>
      </c>
    </row>
    <row r="74" spans="1:7" x14ac:dyDescent="0.25">
      <c r="A74" s="82" t="s">
        <v>350</v>
      </c>
      <c r="B74" s="78">
        <v>0</v>
      </c>
      <c r="C74" s="78">
        <v>0</v>
      </c>
      <c r="D74" s="78">
        <v>0</v>
      </c>
      <c r="E74" s="78">
        <v>0</v>
      </c>
      <c r="F74" s="78">
        <v>0</v>
      </c>
      <c r="G74" s="78">
        <f t="shared" si="16"/>
        <v>0</v>
      </c>
    </row>
    <row r="75" spans="1:7" x14ac:dyDescent="0.25">
      <c r="A75" s="81" t="s">
        <v>351</v>
      </c>
      <c r="B75" s="78">
        <f>SUM(B76:B82)</f>
        <v>0</v>
      </c>
      <c r="C75" s="78">
        <f t="shared" ref="C75:G75" si="17">SUM(C76:C82)</f>
        <v>0</v>
      </c>
      <c r="D75" s="78">
        <f t="shared" si="17"/>
        <v>0</v>
      </c>
      <c r="E75" s="78">
        <f t="shared" si="17"/>
        <v>0</v>
      </c>
      <c r="F75" s="78">
        <f t="shared" si="17"/>
        <v>0</v>
      </c>
      <c r="G75" s="78">
        <f t="shared" si="17"/>
        <v>0</v>
      </c>
    </row>
    <row r="76" spans="1:7" x14ac:dyDescent="0.25">
      <c r="A76" s="82" t="s">
        <v>352</v>
      </c>
      <c r="B76" s="78">
        <v>0</v>
      </c>
      <c r="C76" s="78">
        <v>0</v>
      </c>
      <c r="D76" s="78">
        <v>0</v>
      </c>
      <c r="E76" s="78">
        <v>0</v>
      </c>
      <c r="F76" s="78">
        <v>0</v>
      </c>
      <c r="G76" s="78">
        <f>D76-E76</f>
        <v>0</v>
      </c>
    </row>
    <row r="77" spans="1:7" x14ac:dyDescent="0.25">
      <c r="A77" s="82" t="s">
        <v>353</v>
      </c>
      <c r="B77" s="78">
        <v>0</v>
      </c>
      <c r="C77" s="78">
        <v>0</v>
      </c>
      <c r="D77" s="78">
        <v>0</v>
      </c>
      <c r="E77" s="78">
        <v>0</v>
      </c>
      <c r="F77" s="78">
        <v>0</v>
      </c>
      <c r="G77" s="78">
        <f t="shared" ref="G77:G82" si="18">D77-E77</f>
        <v>0</v>
      </c>
    </row>
    <row r="78" spans="1:7" x14ac:dyDescent="0.25">
      <c r="A78" s="82" t="s">
        <v>354</v>
      </c>
      <c r="B78" s="78">
        <v>0</v>
      </c>
      <c r="C78" s="78">
        <v>0</v>
      </c>
      <c r="D78" s="78">
        <v>0</v>
      </c>
      <c r="E78" s="78">
        <v>0</v>
      </c>
      <c r="F78" s="78">
        <v>0</v>
      </c>
      <c r="G78" s="78">
        <f t="shared" si="18"/>
        <v>0</v>
      </c>
    </row>
    <row r="79" spans="1:7" x14ac:dyDescent="0.25">
      <c r="A79" s="82" t="s">
        <v>355</v>
      </c>
      <c r="B79" s="78">
        <v>0</v>
      </c>
      <c r="C79" s="78">
        <v>0</v>
      </c>
      <c r="D79" s="78">
        <v>0</v>
      </c>
      <c r="E79" s="78">
        <v>0</v>
      </c>
      <c r="F79" s="78">
        <v>0</v>
      </c>
      <c r="G79" s="78">
        <f t="shared" si="18"/>
        <v>0</v>
      </c>
    </row>
    <row r="80" spans="1:7" x14ac:dyDescent="0.25">
      <c r="A80" s="82" t="s">
        <v>356</v>
      </c>
      <c r="B80" s="78">
        <v>0</v>
      </c>
      <c r="C80" s="78">
        <v>0</v>
      </c>
      <c r="D80" s="78">
        <v>0</v>
      </c>
      <c r="E80" s="78">
        <v>0</v>
      </c>
      <c r="F80" s="78">
        <v>0</v>
      </c>
      <c r="G80" s="78">
        <f t="shared" si="18"/>
        <v>0</v>
      </c>
    </row>
    <row r="81" spans="1:7" x14ac:dyDescent="0.25">
      <c r="A81" s="82" t="s">
        <v>357</v>
      </c>
      <c r="B81" s="78">
        <v>0</v>
      </c>
      <c r="C81" s="78">
        <v>0</v>
      </c>
      <c r="D81" s="78">
        <v>0</v>
      </c>
      <c r="E81" s="78">
        <v>0</v>
      </c>
      <c r="F81" s="78">
        <v>0</v>
      </c>
      <c r="G81" s="78">
        <f t="shared" si="18"/>
        <v>0</v>
      </c>
    </row>
    <row r="82" spans="1:7" x14ac:dyDescent="0.25">
      <c r="A82" s="82" t="s">
        <v>358</v>
      </c>
      <c r="B82" s="78">
        <v>0</v>
      </c>
      <c r="C82" s="78">
        <v>0</v>
      </c>
      <c r="D82" s="78">
        <v>0</v>
      </c>
      <c r="E82" s="78">
        <v>0</v>
      </c>
      <c r="F82" s="78">
        <v>0</v>
      </c>
      <c r="G82" s="78">
        <f t="shared" si="18"/>
        <v>0</v>
      </c>
    </row>
    <row r="83" spans="1:7" x14ac:dyDescent="0.25">
      <c r="A83" s="83"/>
      <c r="B83" s="79"/>
      <c r="C83" s="79"/>
      <c r="D83" s="79"/>
      <c r="E83" s="79"/>
      <c r="F83" s="79"/>
      <c r="G83" s="79"/>
    </row>
    <row r="84" spans="1:7" x14ac:dyDescent="0.25">
      <c r="A84" s="84" t="s">
        <v>359</v>
      </c>
      <c r="B84" s="77">
        <f>SUM(B85,B93,B103,B113,B123,B133,B137,B146,B150)</f>
        <v>2005919172.7099998</v>
      </c>
      <c r="C84" s="77">
        <f t="shared" ref="C84:G84" si="19">SUM(C85,C93,C103,C113,C123,C133,C137,C146,C150)</f>
        <v>128046549.02</v>
      </c>
      <c r="D84" s="77">
        <f t="shared" si="19"/>
        <v>2133965721.7299998</v>
      </c>
      <c r="E84" s="77">
        <f t="shared" si="19"/>
        <v>431699176.36999989</v>
      </c>
      <c r="F84" s="77">
        <f t="shared" si="19"/>
        <v>384212919.82000005</v>
      </c>
      <c r="G84" s="77">
        <f t="shared" si="19"/>
        <v>1702266545.3600001</v>
      </c>
    </row>
    <row r="85" spans="1:7" x14ac:dyDescent="0.25">
      <c r="A85" s="81" t="s">
        <v>286</v>
      </c>
      <c r="B85" s="78">
        <f>SUM(B86:B92)</f>
        <v>1787651320.4699998</v>
      </c>
      <c r="C85" s="78">
        <f t="shared" ref="C85:G85" si="20">SUM(C86:C92)</f>
        <v>16045252.239999998</v>
      </c>
      <c r="D85" s="78">
        <f t="shared" si="20"/>
        <v>1803696572.71</v>
      </c>
      <c r="E85" s="78">
        <f t="shared" si="20"/>
        <v>399455064.71999997</v>
      </c>
      <c r="F85" s="78">
        <f t="shared" si="20"/>
        <v>352881267.79000002</v>
      </c>
      <c r="G85" s="78">
        <f t="shared" si="20"/>
        <v>1404241507.99</v>
      </c>
    </row>
    <row r="86" spans="1:7" x14ac:dyDescent="0.25">
      <c r="A86" s="82" t="s">
        <v>287</v>
      </c>
      <c r="B86" s="78">
        <v>490463555.50999999</v>
      </c>
      <c r="C86" s="78">
        <v>5109902.07</v>
      </c>
      <c r="D86" s="78">
        <v>495573457.57999998</v>
      </c>
      <c r="E86" s="78">
        <v>123753833.91</v>
      </c>
      <c r="F86" s="78">
        <v>116025407.8</v>
      </c>
      <c r="G86" s="78">
        <f>D86-E86</f>
        <v>371819623.66999996</v>
      </c>
    </row>
    <row r="87" spans="1:7" x14ac:dyDescent="0.25">
      <c r="A87" s="82" t="s">
        <v>288</v>
      </c>
      <c r="B87" s="78">
        <v>29023255.43</v>
      </c>
      <c r="C87" s="78">
        <v>7011283.4299999997</v>
      </c>
      <c r="D87" s="78">
        <v>36034538.859999999</v>
      </c>
      <c r="E87" s="78">
        <v>15162563.779999999</v>
      </c>
      <c r="F87" s="78">
        <v>14571952.43</v>
      </c>
      <c r="G87" s="78">
        <f t="shared" ref="G87:G92" si="21">D87-E87</f>
        <v>20871975.079999998</v>
      </c>
    </row>
    <row r="88" spans="1:7" x14ac:dyDescent="0.25">
      <c r="A88" s="82" t="s">
        <v>289</v>
      </c>
      <c r="B88" s="78">
        <v>229008695.18000001</v>
      </c>
      <c r="C88" s="78">
        <v>7161138.2000000002</v>
      </c>
      <c r="D88" s="78">
        <v>236169833.38</v>
      </c>
      <c r="E88" s="78">
        <v>33547020.579999998</v>
      </c>
      <c r="F88" s="78">
        <v>24951458.41</v>
      </c>
      <c r="G88" s="78">
        <f t="shared" si="21"/>
        <v>202622812.80000001</v>
      </c>
    </row>
    <row r="89" spans="1:7" x14ac:dyDescent="0.25">
      <c r="A89" s="82" t="s">
        <v>290</v>
      </c>
      <c r="B89" s="78">
        <v>261584106.18000001</v>
      </c>
      <c r="C89" s="78">
        <v>2061316.25</v>
      </c>
      <c r="D89" s="78">
        <v>263645422.43000001</v>
      </c>
      <c r="E89" s="78">
        <v>55236720.479999997</v>
      </c>
      <c r="F89" s="78">
        <v>54708282.409999996</v>
      </c>
      <c r="G89" s="78">
        <f t="shared" si="21"/>
        <v>208408701.95000002</v>
      </c>
    </row>
    <row r="90" spans="1:7" x14ac:dyDescent="0.25">
      <c r="A90" s="82" t="s">
        <v>291</v>
      </c>
      <c r="B90" s="78">
        <v>551009622.64999998</v>
      </c>
      <c r="C90" s="78">
        <v>-11106766.41</v>
      </c>
      <c r="D90" s="78">
        <v>539902856.24000001</v>
      </c>
      <c r="E90" s="78">
        <v>118396438.54000001</v>
      </c>
      <c r="F90" s="78">
        <v>96560357.700000003</v>
      </c>
      <c r="G90" s="78">
        <f t="shared" si="21"/>
        <v>421506417.69999999</v>
      </c>
    </row>
    <row r="91" spans="1:7" x14ac:dyDescent="0.25">
      <c r="A91" s="82" t="s">
        <v>292</v>
      </c>
      <c r="B91" s="78">
        <v>0</v>
      </c>
      <c r="C91" s="78">
        <v>0</v>
      </c>
      <c r="D91" s="78">
        <v>0</v>
      </c>
      <c r="E91" s="78">
        <v>0</v>
      </c>
      <c r="F91" s="78">
        <v>0</v>
      </c>
      <c r="G91" s="78">
        <f t="shared" si="21"/>
        <v>0</v>
      </c>
    </row>
    <row r="92" spans="1:7" x14ac:dyDescent="0.25">
      <c r="A92" s="82" t="s">
        <v>293</v>
      </c>
      <c r="B92" s="78">
        <v>226562085.52000001</v>
      </c>
      <c r="C92" s="78">
        <v>5808378.7000000002</v>
      </c>
      <c r="D92" s="78">
        <v>232370464.22</v>
      </c>
      <c r="E92" s="78">
        <v>53358487.43</v>
      </c>
      <c r="F92" s="78">
        <v>46063809.039999999</v>
      </c>
      <c r="G92" s="78">
        <f t="shared" si="21"/>
        <v>179011976.78999999</v>
      </c>
    </row>
    <row r="93" spans="1:7" x14ac:dyDescent="0.25">
      <c r="A93" s="81" t="s">
        <v>294</v>
      </c>
      <c r="B93" s="78">
        <f>SUM(B94:B102)</f>
        <v>61029740.469999991</v>
      </c>
      <c r="C93" s="78">
        <f t="shared" ref="C93:G93" si="22">SUM(C94:C102)</f>
        <v>12474605.889999999</v>
      </c>
      <c r="D93" s="78">
        <f t="shared" si="22"/>
        <v>73504346.359999999</v>
      </c>
      <c r="E93" s="78">
        <f t="shared" si="22"/>
        <v>10726395.190000001</v>
      </c>
      <c r="F93" s="78">
        <f t="shared" si="22"/>
        <v>10407429.41</v>
      </c>
      <c r="G93" s="78">
        <f t="shared" si="22"/>
        <v>62777951.170000009</v>
      </c>
    </row>
    <row r="94" spans="1:7" x14ac:dyDescent="0.25">
      <c r="A94" s="82" t="s">
        <v>295</v>
      </c>
      <c r="B94" s="78">
        <v>16160960.01</v>
      </c>
      <c r="C94" s="78">
        <v>6632995.21</v>
      </c>
      <c r="D94" s="78">
        <v>22793955.219999999</v>
      </c>
      <c r="E94" s="78">
        <v>3779847.81</v>
      </c>
      <c r="F94" s="78">
        <v>3686037.37</v>
      </c>
      <c r="G94" s="78">
        <f>D94-E94</f>
        <v>19014107.41</v>
      </c>
    </row>
    <row r="95" spans="1:7" x14ac:dyDescent="0.25">
      <c r="A95" s="82" t="s">
        <v>296</v>
      </c>
      <c r="B95" s="78">
        <v>5543746</v>
      </c>
      <c r="C95" s="78">
        <v>247030.22</v>
      </c>
      <c r="D95" s="78">
        <v>5790776.2199999997</v>
      </c>
      <c r="E95" s="78">
        <v>1330535.71</v>
      </c>
      <c r="F95" s="78">
        <v>1295548.28</v>
      </c>
      <c r="G95" s="78">
        <f t="shared" ref="G95:G102" si="23">D95-E95</f>
        <v>4460240.51</v>
      </c>
    </row>
    <row r="96" spans="1:7" x14ac:dyDescent="0.25">
      <c r="A96" s="82" t="s">
        <v>297</v>
      </c>
      <c r="B96" s="78">
        <v>0</v>
      </c>
      <c r="C96" s="78">
        <v>0</v>
      </c>
      <c r="D96" s="78">
        <v>0</v>
      </c>
      <c r="E96" s="78">
        <v>0</v>
      </c>
      <c r="F96" s="78">
        <v>0</v>
      </c>
      <c r="G96" s="78">
        <f t="shared" si="23"/>
        <v>0</v>
      </c>
    </row>
    <row r="97" spans="1:7" x14ac:dyDescent="0.25">
      <c r="A97" s="82" t="s">
        <v>298</v>
      </c>
      <c r="B97" s="78">
        <v>3096950.25</v>
      </c>
      <c r="C97" s="78">
        <v>538742.01</v>
      </c>
      <c r="D97" s="78">
        <v>3635692.26</v>
      </c>
      <c r="E97" s="78">
        <v>1095398.8700000001</v>
      </c>
      <c r="F97" s="78">
        <v>1068900.69</v>
      </c>
      <c r="G97" s="78">
        <f t="shared" si="23"/>
        <v>2540293.3899999997</v>
      </c>
    </row>
    <row r="98" spans="1:7" x14ac:dyDescent="0.25">
      <c r="A98" s="42" t="s">
        <v>299</v>
      </c>
      <c r="B98" s="78">
        <v>21904432.120000001</v>
      </c>
      <c r="C98" s="78">
        <v>4955543.8099999996</v>
      </c>
      <c r="D98" s="78">
        <v>26859975.93</v>
      </c>
      <c r="E98" s="78">
        <v>1533608.37</v>
      </c>
      <c r="F98" s="78">
        <v>1444627.69</v>
      </c>
      <c r="G98" s="78">
        <f t="shared" si="23"/>
        <v>25326367.559999999</v>
      </c>
    </row>
    <row r="99" spans="1:7" x14ac:dyDescent="0.25">
      <c r="A99" s="82" t="s">
        <v>300</v>
      </c>
      <c r="B99" s="78">
        <v>9813646.1400000006</v>
      </c>
      <c r="C99" s="78">
        <v>-53855.97</v>
      </c>
      <c r="D99" s="78">
        <v>9759790.1699999999</v>
      </c>
      <c r="E99" s="78">
        <v>2037538.13</v>
      </c>
      <c r="F99" s="78">
        <v>2004251.16</v>
      </c>
      <c r="G99" s="78">
        <f t="shared" si="23"/>
        <v>7722252.04</v>
      </c>
    </row>
    <row r="100" spans="1:7" x14ac:dyDescent="0.25">
      <c r="A100" s="82" t="s">
        <v>301</v>
      </c>
      <c r="B100" s="78">
        <v>298516.90000000002</v>
      </c>
      <c r="C100" s="78">
        <v>39237.660000000003</v>
      </c>
      <c r="D100" s="78">
        <v>337754.56</v>
      </c>
      <c r="E100" s="78">
        <v>27187.72</v>
      </c>
      <c r="F100" s="78">
        <v>27187.72</v>
      </c>
      <c r="G100" s="78">
        <f t="shared" si="23"/>
        <v>310566.83999999997</v>
      </c>
    </row>
    <row r="101" spans="1:7" x14ac:dyDescent="0.25">
      <c r="A101" s="82" t="s">
        <v>302</v>
      </c>
      <c r="B101" s="78">
        <v>0</v>
      </c>
      <c r="C101" s="78">
        <v>0</v>
      </c>
      <c r="D101" s="78">
        <v>0</v>
      </c>
      <c r="E101" s="78">
        <v>0</v>
      </c>
      <c r="F101" s="78">
        <v>0</v>
      </c>
      <c r="G101" s="78">
        <f t="shared" si="23"/>
        <v>0</v>
      </c>
    </row>
    <row r="102" spans="1:7" x14ac:dyDescent="0.25">
      <c r="A102" s="82" t="s">
        <v>303</v>
      </c>
      <c r="B102" s="78">
        <v>4211489.05</v>
      </c>
      <c r="C102" s="78">
        <v>114912.95</v>
      </c>
      <c r="D102" s="78">
        <v>4326402</v>
      </c>
      <c r="E102" s="78">
        <v>922278.58</v>
      </c>
      <c r="F102" s="78">
        <v>880876.5</v>
      </c>
      <c r="G102" s="78">
        <f t="shared" si="23"/>
        <v>3404123.42</v>
      </c>
    </row>
    <row r="103" spans="1:7" x14ac:dyDescent="0.25">
      <c r="A103" s="81" t="s">
        <v>304</v>
      </c>
      <c r="B103" s="78">
        <f>SUM(B104:B112)</f>
        <v>77756530.539999992</v>
      </c>
      <c r="C103" s="78">
        <f>SUM(C104:C112)</f>
        <v>34338742.399999999</v>
      </c>
      <c r="D103" s="78">
        <f t="shared" ref="D103:G103" si="24">SUM(D104:D112)</f>
        <v>112095272.94</v>
      </c>
      <c r="E103" s="78">
        <f t="shared" si="24"/>
        <v>13934564.949999999</v>
      </c>
      <c r="F103" s="78">
        <f t="shared" si="24"/>
        <v>13682534.749999998</v>
      </c>
      <c r="G103" s="78">
        <f t="shared" si="24"/>
        <v>98160707.989999995</v>
      </c>
    </row>
    <row r="104" spans="1:7" x14ac:dyDescent="0.25">
      <c r="A104" s="82" t="s">
        <v>305</v>
      </c>
      <c r="B104" s="78">
        <v>38215073.329999998</v>
      </c>
      <c r="C104" s="78">
        <v>-647766.91</v>
      </c>
      <c r="D104" s="78">
        <v>37567306.420000002</v>
      </c>
      <c r="E104" s="78">
        <v>8490625.9800000004</v>
      </c>
      <c r="F104" s="78">
        <v>8385762.9800000004</v>
      </c>
      <c r="G104" s="78">
        <f>D104-E104</f>
        <v>29076680.440000001</v>
      </c>
    </row>
    <row r="105" spans="1:7" x14ac:dyDescent="0.25">
      <c r="A105" s="82" t="s">
        <v>306</v>
      </c>
      <c r="B105" s="78">
        <v>14149399.970000001</v>
      </c>
      <c r="C105" s="78">
        <v>150526.12</v>
      </c>
      <c r="D105" s="78">
        <v>14299926.09</v>
      </c>
      <c r="E105" s="78">
        <v>2661980.58</v>
      </c>
      <c r="F105" s="78">
        <v>2661332.58</v>
      </c>
      <c r="G105" s="78">
        <f t="shared" ref="G105:G112" si="25">D105-E105</f>
        <v>11637945.51</v>
      </c>
    </row>
    <row r="106" spans="1:7" x14ac:dyDescent="0.25">
      <c r="A106" s="82" t="s">
        <v>307</v>
      </c>
      <c r="B106" s="78">
        <v>8236995.5099999998</v>
      </c>
      <c r="C106" s="78">
        <v>2725239.04</v>
      </c>
      <c r="D106" s="78">
        <v>10962234.550000001</v>
      </c>
      <c r="E106" s="78">
        <v>1099889.1599999999</v>
      </c>
      <c r="F106" s="78">
        <v>1096690.76</v>
      </c>
      <c r="G106" s="78">
        <f t="shared" si="25"/>
        <v>9862345.3900000006</v>
      </c>
    </row>
    <row r="107" spans="1:7" x14ac:dyDescent="0.25">
      <c r="A107" s="82" t="s">
        <v>308</v>
      </c>
      <c r="B107" s="78">
        <v>1412984.26</v>
      </c>
      <c r="C107" s="78">
        <v>2544015.0499999998</v>
      </c>
      <c r="D107" s="78">
        <v>3956999.31</v>
      </c>
      <c r="E107" s="78">
        <v>22908.400000000001</v>
      </c>
      <c r="F107" s="78">
        <v>22908.400000000001</v>
      </c>
      <c r="G107" s="78">
        <f t="shared" si="25"/>
        <v>3934090.91</v>
      </c>
    </row>
    <row r="108" spans="1:7" x14ac:dyDescent="0.25">
      <c r="A108" s="82" t="s">
        <v>309</v>
      </c>
      <c r="B108" s="78">
        <v>5761074.6399999997</v>
      </c>
      <c r="C108" s="78">
        <v>512749.38</v>
      </c>
      <c r="D108" s="78">
        <v>6273824.0199999996</v>
      </c>
      <c r="E108" s="78">
        <v>919521.99</v>
      </c>
      <c r="F108" s="78">
        <v>833827.85</v>
      </c>
      <c r="G108" s="78">
        <f t="shared" si="25"/>
        <v>5354302.0299999993</v>
      </c>
    </row>
    <row r="109" spans="1:7" x14ac:dyDescent="0.25">
      <c r="A109" s="82" t="s">
        <v>310</v>
      </c>
      <c r="B109" s="78">
        <v>0</v>
      </c>
      <c r="C109" s="78">
        <v>483897.53</v>
      </c>
      <c r="D109" s="78">
        <v>483897.53</v>
      </c>
      <c r="E109" s="78">
        <v>6577.03</v>
      </c>
      <c r="F109" s="78">
        <v>6577.03</v>
      </c>
      <c r="G109" s="78">
        <f t="shared" si="25"/>
        <v>477320.5</v>
      </c>
    </row>
    <row r="110" spans="1:7" x14ac:dyDescent="0.25">
      <c r="A110" s="82" t="s">
        <v>311</v>
      </c>
      <c r="B110" s="78">
        <v>9299382.6199999992</v>
      </c>
      <c r="C110" s="78">
        <v>27672067.75</v>
      </c>
      <c r="D110" s="78">
        <v>36971450.369999997</v>
      </c>
      <c r="E110" s="78">
        <v>643016.18000000005</v>
      </c>
      <c r="F110" s="78">
        <v>588019.52</v>
      </c>
      <c r="G110" s="78">
        <f t="shared" si="25"/>
        <v>36328434.189999998</v>
      </c>
    </row>
    <row r="111" spans="1:7" x14ac:dyDescent="0.25">
      <c r="A111" s="82" t="s">
        <v>312</v>
      </c>
      <c r="B111" s="78">
        <v>450000</v>
      </c>
      <c r="C111" s="78">
        <v>932909.72</v>
      </c>
      <c r="D111" s="78">
        <v>1382909.72</v>
      </c>
      <c r="E111" s="78">
        <v>66060.62</v>
      </c>
      <c r="F111" s="78">
        <v>66060.62</v>
      </c>
      <c r="G111" s="78">
        <f t="shared" si="25"/>
        <v>1316849.1000000001</v>
      </c>
    </row>
    <row r="112" spans="1:7" x14ac:dyDescent="0.25">
      <c r="A112" s="82" t="s">
        <v>313</v>
      </c>
      <c r="B112" s="78">
        <v>231620.21</v>
      </c>
      <c r="C112" s="78">
        <v>-34895.279999999999</v>
      </c>
      <c r="D112" s="78">
        <v>196724.93</v>
      </c>
      <c r="E112" s="78">
        <v>23985.01</v>
      </c>
      <c r="F112" s="78">
        <v>21355.01</v>
      </c>
      <c r="G112" s="78">
        <f t="shared" si="25"/>
        <v>172739.91999999998</v>
      </c>
    </row>
    <row r="113" spans="1:7" x14ac:dyDescent="0.25">
      <c r="A113" s="81" t="s">
        <v>314</v>
      </c>
      <c r="B113" s="78">
        <f>SUM(B114:B122)</f>
        <v>13384566.699999999</v>
      </c>
      <c r="C113" s="78">
        <f t="shared" ref="C113:G113" si="26">SUM(C114:C122)</f>
        <v>29324938.309999999</v>
      </c>
      <c r="D113" s="78">
        <f t="shared" si="26"/>
        <v>42709505.009999998</v>
      </c>
      <c r="E113" s="78">
        <f t="shared" si="26"/>
        <v>1077558.71</v>
      </c>
      <c r="F113" s="78">
        <f t="shared" si="26"/>
        <v>1030315.81</v>
      </c>
      <c r="G113" s="78">
        <f t="shared" si="26"/>
        <v>41631946.299999997</v>
      </c>
    </row>
    <row r="114" spans="1:7" x14ac:dyDescent="0.25">
      <c r="A114" s="82" t="s">
        <v>315</v>
      </c>
      <c r="B114" s="78">
        <v>0</v>
      </c>
      <c r="C114" s="78">
        <v>0</v>
      </c>
      <c r="D114" s="78">
        <v>0</v>
      </c>
      <c r="E114" s="78">
        <v>0</v>
      </c>
      <c r="F114" s="78">
        <v>0</v>
      </c>
      <c r="G114" s="78">
        <f>D114-E114</f>
        <v>0</v>
      </c>
    </row>
    <row r="115" spans="1:7" x14ac:dyDescent="0.25">
      <c r="A115" s="82" t="s">
        <v>316</v>
      </c>
      <c r="B115" s="78">
        <v>0</v>
      </c>
      <c r="C115" s="78">
        <v>0</v>
      </c>
      <c r="D115" s="78">
        <v>0</v>
      </c>
      <c r="E115" s="78">
        <v>0</v>
      </c>
      <c r="F115" s="78">
        <v>0</v>
      </c>
      <c r="G115" s="78">
        <f t="shared" ref="G115:G122" si="27">D115-E115</f>
        <v>0</v>
      </c>
    </row>
    <row r="116" spans="1:7" x14ac:dyDescent="0.25">
      <c r="A116" s="82" t="s">
        <v>317</v>
      </c>
      <c r="B116" s="78">
        <v>0</v>
      </c>
      <c r="C116" s="78">
        <v>0</v>
      </c>
      <c r="D116" s="78">
        <v>0</v>
      </c>
      <c r="E116" s="78">
        <v>0</v>
      </c>
      <c r="F116" s="78">
        <v>0</v>
      </c>
      <c r="G116" s="78">
        <f t="shared" si="27"/>
        <v>0</v>
      </c>
    </row>
    <row r="117" spans="1:7" x14ac:dyDescent="0.25">
      <c r="A117" s="82" t="s">
        <v>318</v>
      </c>
      <c r="B117" s="78">
        <v>13384566.699999999</v>
      </c>
      <c r="C117" s="78">
        <v>29324938.309999999</v>
      </c>
      <c r="D117" s="78">
        <v>42709505.009999998</v>
      </c>
      <c r="E117" s="78">
        <v>1077558.71</v>
      </c>
      <c r="F117" s="78">
        <v>1030315.81</v>
      </c>
      <c r="G117" s="78">
        <f t="shared" si="27"/>
        <v>41631946.299999997</v>
      </c>
    </row>
    <row r="118" spans="1:7" x14ac:dyDescent="0.25">
      <c r="A118" s="82" t="s">
        <v>319</v>
      </c>
      <c r="B118" s="78">
        <v>0</v>
      </c>
      <c r="C118" s="78">
        <v>0</v>
      </c>
      <c r="D118" s="78">
        <v>0</v>
      </c>
      <c r="E118" s="78">
        <v>0</v>
      </c>
      <c r="F118" s="78">
        <v>0</v>
      </c>
      <c r="G118" s="78">
        <f t="shared" si="27"/>
        <v>0</v>
      </c>
    </row>
    <row r="119" spans="1:7" x14ac:dyDescent="0.25">
      <c r="A119" s="82" t="s">
        <v>320</v>
      </c>
      <c r="B119" s="78">
        <v>0</v>
      </c>
      <c r="C119" s="78">
        <v>0</v>
      </c>
      <c r="D119" s="78">
        <v>0</v>
      </c>
      <c r="E119" s="78">
        <v>0</v>
      </c>
      <c r="F119" s="78">
        <v>0</v>
      </c>
      <c r="G119" s="78">
        <f t="shared" si="27"/>
        <v>0</v>
      </c>
    </row>
    <row r="120" spans="1:7" x14ac:dyDescent="0.25">
      <c r="A120" s="82" t="s">
        <v>321</v>
      </c>
      <c r="B120" s="78">
        <v>0</v>
      </c>
      <c r="C120" s="78">
        <v>0</v>
      </c>
      <c r="D120" s="78">
        <v>0</v>
      </c>
      <c r="E120" s="78">
        <v>0</v>
      </c>
      <c r="F120" s="78">
        <v>0</v>
      </c>
      <c r="G120" s="78">
        <f t="shared" si="27"/>
        <v>0</v>
      </c>
    </row>
    <row r="121" spans="1:7" x14ac:dyDescent="0.25">
      <c r="A121" s="82" t="s">
        <v>322</v>
      </c>
      <c r="B121" s="78">
        <v>0</v>
      </c>
      <c r="C121" s="78">
        <v>0</v>
      </c>
      <c r="D121" s="78">
        <v>0</v>
      </c>
      <c r="E121" s="78">
        <v>0</v>
      </c>
      <c r="F121" s="78">
        <v>0</v>
      </c>
      <c r="G121" s="78">
        <f t="shared" si="27"/>
        <v>0</v>
      </c>
    </row>
    <row r="122" spans="1:7" x14ac:dyDescent="0.25">
      <c r="A122" s="82" t="s">
        <v>323</v>
      </c>
      <c r="B122" s="78">
        <v>0</v>
      </c>
      <c r="C122" s="78">
        <v>0</v>
      </c>
      <c r="D122" s="78">
        <v>0</v>
      </c>
      <c r="E122" s="78">
        <v>0</v>
      </c>
      <c r="F122" s="78">
        <v>0</v>
      </c>
      <c r="G122" s="78">
        <f t="shared" si="27"/>
        <v>0</v>
      </c>
    </row>
    <row r="123" spans="1:7" x14ac:dyDescent="0.25">
      <c r="A123" s="81" t="s">
        <v>324</v>
      </c>
      <c r="B123" s="78">
        <f>SUM(B124:B132)</f>
        <v>42429445.799999997</v>
      </c>
      <c r="C123" s="78">
        <f t="shared" ref="C123:G123" si="28">SUM(C124:C132)</f>
        <v>28966753.539999999</v>
      </c>
      <c r="D123" s="78">
        <f t="shared" si="28"/>
        <v>71396199.339999989</v>
      </c>
      <c r="E123" s="78">
        <f t="shared" si="28"/>
        <v>1791447.65</v>
      </c>
      <c r="F123" s="78">
        <f t="shared" si="28"/>
        <v>1497226.91</v>
      </c>
      <c r="G123" s="78">
        <f t="shared" si="28"/>
        <v>69604751.690000013</v>
      </c>
    </row>
    <row r="124" spans="1:7" x14ac:dyDescent="0.25">
      <c r="A124" s="82" t="s">
        <v>325</v>
      </c>
      <c r="B124" s="78">
        <v>8277543.7999999998</v>
      </c>
      <c r="C124" s="78">
        <v>13382533.26</v>
      </c>
      <c r="D124" s="78">
        <v>21660077.059999999</v>
      </c>
      <c r="E124" s="78">
        <v>1023981.77</v>
      </c>
      <c r="F124" s="78">
        <v>754231.45</v>
      </c>
      <c r="G124" s="78">
        <f>D124-E124</f>
        <v>20636095.289999999</v>
      </c>
    </row>
    <row r="125" spans="1:7" x14ac:dyDescent="0.25">
      <c r="A125" s="82" t="s">
        <v>326</v>
      </c>
      <c r="B125" s="78">
        <v>100000</v>
      </c>
      <c r="C125" s="78">
        <v>483419.56</v>
      </c>
      <c r="D125" s="78">
        <v>583419.56000000006</v>
      </c>
      <c r="E125" s="78">
        <v>9073.64</v>
      </c>
      <c r="F125" s="78">
        <v>9073.64</v>
      </c>
      <c r="G125" s="78">
        <f t="shared" ref="G125:G132" si="29">D125-E125</f>
        <v>574345.92000000004</v>
      </c>
    </row>
    <row r="126" spans="1:7" x14ac:dyDescent="0.25">
      <c r="A126" s="82" t="s">
        <v>327</v>
      </c>
      <c r="B126" s="78">
        <v>34051902</v>
      </c>
      <c r="C126" s="78">
        <v>12272223.58</v>
      </c>
      <c r="D126" s="78">
        <v>46324125.579999998</v>
      </c>
      <c r="E126" s="78">
        <v>325388.86</v>
      </c>
      <c r="F126" s="78">
        <v>303658.07</v>
      </c>
      <c r="G126" s="78">
        <f t="shared" si="29"/>
        <v>45998736.719999999</v>
      </c>
    </row>
    <row r="127" spans="1:7" x14ac:dyDescent="0.25">
      <c r="A127" s="82" t="s">
        <v>328</v>
      </c>
      <c r="B127" s="78">
        <v>0</v>
      </c>
      <c r="C127" s="78">
        <v>63349.79</v>
      </c>
      <c r="D127" s="78">
        <v>63349.79</v>
      </c>
      <c r="E127" s="78">
        <v>0</v>
      </c>
      <c r="F127" s="78">
        <v>0</v>
      </c>
      <c r="G127" s="78">
        <f t="shared" si="29"/>
        <v>63349.79</v>
      </c>
    </row>
    <row r="128" spans="1:7" x14ac:dyDescent="0.25">
      <c r="A128" s="82" t="s">
        <v>329</v>
      </c>
      <c r="B128" s="78">
        <v>0</v>
      </c>
      <c r="C128" s="78">
        <v>0</v>
      </c>
      <c r="D128" s="78">
        <v>0</v>
      </c>
      <c r="E128" s="78">
        <v>0</v>
      </c>
      <c r="F128" s="78">
        <v>0</v>
      </c>
      <c r="G128" s="78">
        <f t="shared" si="29"/>
        <v>0</v>
      </c>
    </row>
    <row r="129" spans="1:7" x14ac:dyDescent="0.25">
      <c r="A129" s="82" t="s">
        <v>330</v>
      </c>
      <c r="B129" s="78">
        <v>0</v>
      </c>
      <c r="C129" s="78">
        <v>2233961.44</v>
      </c>
      <c r="D129" s="78">
        <v>2233961.44</v>
      </c>
      <c r="E129" s="78">
        <v>430263.75</v>
      </c>
      <c r="F129" s="78">
        <v>430263.75</v>
      </c>
      <c r="G129" s="78">
        <f t="shared" si="29"/>
        <v>1803697.69</v>
      </c>
    </row>
    <row r="130" spans="1:7" x14ac:dyDescent="0.25">
      <c r="A130" s="82" t="s">
        <v>331</v>
      </c>
      <c r="B130" s="78">
        <v>0</v>
      </c>
      <c r="C130" s="78">
        <v>36500</v>
      </c>
      <c r="D130" s="78">
        <v>36500</v>
      </c>
      <c r="E130" s="78">
        <v>0</v>
      </c>
      <c r="F130" s="78">
        <v>0</v>
      </c>
      <c r="G130" s="78">
        <f t="shared" si="29"/>
        <v>36500</v>
      </c>
    </row>
    <row r="131" spans="1:7" x14ac:dyDescent="0.25">
      <c r="A131" s="82" t="s">
        <v>332</v>
      </c>
      <c r="B131" s="78">
        <v>0</v>
      </c>
      <c r="C131" s="78">
        <v>0</v>
      </c>
      <c r="D131" s="78">
        <v>0</v>
      </c>
      <c r="E131" s="78">
        <v>0</v>
      </c>
      <c r="F131" s="78">
        <v>0</v>
      </c>
      <c r="G131" s="78">
        <f t="shared" si="29"/>
        <v>0</v>
      </c>
    </row>
    <row r="132" spans="1:7" x14ac:dyDescent="0.25">
      <c r="A132" s="82" t="s">
        <v>333</v>
      </c>
      <c r="B132" s="78">
        <v>0</v>
      </c>
      <c r="C132" s="78">
        <v>494765.91</v>
      </c>
      <c r="D132" s="78">
        <v>494765.91</v>
      </c>
      <c r="E132" s="78">
        <v>2739.63</v>
      </c>
      <c r="F132" s="78">
        <v>0</v>
      </c>
      <c r="G132" s="78">
        <f t="shared" si="29"/>
        <v>492026.27999999997</v>
      </c>
    </row>
    <row r="133" spans="1:7" x14ac:dyDescent="0.25">
      <c r="A133" s="81" t="s">
        <v>334</v>
      </c>
      <c r="B133" s="78">
        <f>SUM(B134:B136)</f>
        <v>23667568.73</v>
      </c>
      <c r="C133" s="78">
        <f t="shared" ref="C133:G133" si="30">SUM(C134:C136)</f>
        <v>6896256.6399999997</v>
      </c>
      <c r="D133" s="78">
        <f t="shared" si="30"/>
        <v>30563825.370000001</v>
      </c>
      <c r="E133" s="78">
        <f t="shared" si="30"/>
        <v>4714145.1500000004</v>
      </c>
      <c r="F133" s="78">
        <f t="shared" si="30"/>
        <v>4714145.1500000004</v>
      </c>
      <c r="G133" s="78">
        <f t="shared" si="30"/>
        <v>25849680.219999999</v>
      </c>
    </row>
    <row r="134" spans="1:7" x14ac:dyDescent="0.25">
      <c r="A134" s="82" t="s">
        <v>335</v>
      </c>
      <c r="B134" s="78">
        <v>0</v>
      </c>
      <c r="C134" s="78">
        <v>0</v>
      </c>
      <c r="D134" s="78">
        <v>0</v>
      </c>
      <c r="E134" s="78">
        <v>0</v>
      </c>
      <c r="F134" s="78">
        <v>0</v>
      </c>
      <c r="G134" s="78">
        <f>D134-E134</f>
        <v>0</v>
      </c>
    </row>
    <row r="135" spans="1:7" x14ac:dyDescent="0.25">
      <c r="A135" s="82" t="s">
        <v>336</v>
      </c>
      <c r="B135" s="78">
        <v>23667568.73</v>
      </c>
      <c r="C135" s="78">
        <v>6896256.6399999997</v>
      </c>
      <c r="D135" s="78">
        <v>30563825.370000001</v>
      </c>
      <c r="E135" s="78">
        <v>4714145.1500000004</v>
      </c>
      <c r="F135" s="78">
        <v>4714145.1500000004</v>
      </c>
      <c r="G135" s="78">
        <f t="shared" ref="G135:G136" si="31">D135-E135</f>
        <v>25849680.219999999</v>
      </c>
    </row>
    <row r="136" spans="1:7" x14ac:dyDescent="0.25">
      <c r="A136" s="82" t="s">
        <v>337</v>
      </c>
      <c r="B136" s="78">
        <v>0</v>
      </c>
      <c r="C136" s="78">
        <v>0</v>
      </c>
      <c r="D136" s="78">
        <v>0</v>
      </c>
      <c r="E136" s="78">
        <v>0</v>
      </c>
      <c r="F136" s="78">
        <v>0</v>
      </c>
      <c r="G136" s="78">
        <f t="shared" si="31"/>
        <v>0</v>
      </c>
    </row>
    <row r="137" spans="1:7" x14ac:dyDescent="0.25">
      <c r="A137" s="81" t="s">
        <v>338</v>
      </c>
      <c r="B137" s="78">
        <f>SUM(B138:B142,B144:B145)</f>
        <v>0</v>
      </c>
      <c r="C137" s="78">
        <f t="shared" ref="C137:G137" si="32">SUM(C138:C142,C144:C145)</f>
        <v>0</v>
      </c>
      <c r="D137" s="78">
        <f t="shared" si="32"/>
        <v>0</v>
      </c>
      <c r="E137" s="78">
        <f t="shared" si="32"/>
        <v>0</v>
      </c>
      <c r="F137" s="78">
        <f t="shared" si="32"/>
        <v>0</v>
      </c>
      <c r="G137" s="78">
        <f t="shared" si="32"/>
        <v>0</v>
      </c>
    </row>
    <row r="138" spans="1:7" x14ac:dyDescent="0.25">
      <c r="A138" s="82" t="s">
        <v>339</v>
      </c>
      <c r="B138" s="78">
        <v>0</v>
      </c>
      <c r="C138" s="78">
        <v>0</v>
      </c>
      <c r="D138" s="78">
        <v>0</v>
      </c>
      <c r="E138" s="78">
        <v>0</v>
      </c>
      <c r="F138" s="78">
        <v>0</v>
      </c>
      <c r="G138" s="78">
        <f>D138-E138</f>
        <v>0</v>
      </c>
    </row>
    <row r="139" spans="1:7" x14ac:dyDescent="0.25">
      <c r="A139" s="82" t="s">
        <v>340</v>
      </c>
      <c r="B139" s="78">
        <v>0</v>
      </c>
      <c r="C139" s="78">
        <v>0</v>
      </c>
      <c r="D139" s="78">
        <v>0</v>
      </c>
      <c r="E139" s="78">
        <v>0</v>
      </c>
      <c r="F139" s="78">
        <v>0</v>
      </c>
      <c r="G139" s="78">
        <f t="shared" ref="G139:G145" si="33">D139-E139</f>
        <v>0</v>
      </c>
    </row>
    <row r="140" spans="1:7" x14ac:dyDescent="0.25">
      <c r="A140" s="82" t="s">
        <v>341</v>
      </c>
      <c r="B140" s="78">
        <v>0</v>
      </c>
      <c r="C140" s="78">
        <v>0</v>
      </c>
      <c r="D140" s="78">
        <v>0</v>
      </c>
      <c r="E140" s="78">
        <v>0</v>
      </c>
      <c r="F140" s="78">
        <v>0</v>
      </c>
      <c r="G140" s="78">
        <f t="shared" si="33"/>
        <v>0</v>
      </c>
    </row>
    <row r="141" spans="1:7" x14ac:dyDescent="0.25">
      <c r="A141" s="82" t="s">
        <v>342</v>
      </c>
      <c r="B141" s="78">
        <v>0</v>
      </c>
      <c r="C141" s="78">
        <v>0</v>
      </c>
      <c r="D141" s="78">
        <v>0</v>
      </c>
      <c r="E141" s="78">
        <v>0</v>
      </c>
      <c r="F141" s="78">
        <v>0</v>
      </c>
      <c r="G141" s="78">
        <f t="shared" si="33"/>
        <v>0</v>
      </c>
    </row>
    <row r="142" spans="1:7" x14ac:dyDescent="0.25">
      <c r="A142" s="82" t="s">
        <v>343</v>
      </c>
      <c r="B142" s="78">
        <v>0</v>
      </c>
      <c r="C142" s="78">
        <v>0</v>
      </c>
      <c r="D142" s="78">
        <v>0</v>
      </c>
      <c r="E142" s="78">
        <v>0</v>
      </c>
      <c r="F142" s="78">
        <v>0</v>
      </c>
      <c r="G142" s="78">
        <f t="shared" si="33"/>
        <v>0</v>
      </c>
    </row>
    <row r="143" spans="1:7" x14ac:dyDescent="0.25">
      <c r="A143" s="82" t="s">
        <v>3301</v>
      </c>
      <c r="B143" s="78">
        <v>0</v>
      </c>
      <c r="C143" s="78">
        <v>0</v>
      </c>
      <c r="D143" s="78">
        <v>0</v>
      </c>
      <c r="E143" s="78">
        <v>0</v>
      </c>
      <c r="F143" s="78">
        <v>0</v>
      </c>
      <c r="G143" s="78">
        <f t="shared" si="33"/>
        <v>0</v>
      </c>
    </row>
    <row r="144" spans="1:7" x14ac:dyDescent="0.25">
      <c r="A144" s="82" t="s">
        <v>345</v>
      </c>
      <c r="B144" s="78">
        <v>0</v>
      </c>
      <c r="C144" s="78">
        <v>0</v>
      </c>
      <c r="D144" s="78">
        <v>0</v>
      </c>
      <c r="E144" s="78">
        <v>0</v>
      </c>
      <c r="F144" s="78">
        <v>0</v>
      </c>
      <c r="G144" s="78">
        <f t="shared" si="33"/>
        <v>0</v>
      </c>
    </row>
    <row r="145" spans="1:7" x14ac:dyDescent="0.25">
      <c r="A145" s="82" t="s">
        <v>346</v>
      </c>
      <c r="B145" s="78">
        <v>0</v>
      </c>
      <c r="C145" s="78">
        <v>0</v>
      </c>
      <c r="D145" s="78">
        <v>0</v>
      </c>
      <c r="E145" s="78">
        <v>0</v>
      </c>
      <c r="F145" s="78">
        <v>0</v>
      </c>
      <c r="G145" s="78">
        <f t="shared" si="33"/>
        <v>0</v>
      </c>
    </row>
    <row r="146" spans="1:7" x14ac:dyDescent="0.25">
      <c r="A146" s="81" t="s">
        <v>347</v>
      </c>
      <c r="B146" s="78">
        <f>SUM(B147:B149)</f>
        <v>0</v>
      </c>
      <c r="C146" s="78">
        <f t="shared" ref="C146:G146" si="34">SUM(C147:C149)</f>
        <v>0</v>
      </c>
      <c r="D146" s="78">
        <f t="shared" si="34"/>
        <v>0</v>
      </c>
      <c r="E146" s="78">
        <f t="shared" si="34"/>
        <v>0</v>
      </c>
      <c r="F146" s="78">
        <f t="shared" si="34"/>
        <v>0</v>
      </c>
      <c r="G146" s="78">
        <f t="shared" si="34"/>
        <v>0</v>
      </c>
    </row>
    <row r="147" spans="1:7" x14ac:dyDescent="0.25">
      <c r="A147" s="82" t="s">
        <v>348</v>
      </c>
      <c r="B147" s="78">
        <v>0</v>
      </c>
      <c r="C147" s="78">
        <v>0</v>
      </c>
      <c r="D147" s="78">
        <v>0</v>
      </c>
      <c r="E147" s="78">
        <v>0</v>
      </c>
      <c r="F147" s="78">
        <v>0</v>
      </c>
      <c r="G147" s="78">
        <f>D147-E147</f>
        <v>0</v>
      </c>
    </row>
    <row r="148" spans="1:7" x14ac:dyDescent="0.25">
      <c r="A148" s="82" t="s">
        <v>349</v>
      </c>
      <c r="B148" s="78">
        <v>0</v>
      </c>
      <c r="C148" s="78">
        <v>0</v>
      </c>
      <c r="D148" s="78">
        <v>0</v>
      </c>
      <c r="E148" s="78">
        <v>0</v>
      </c>
      <c r="F148" s="78">
        <v>0</v>
      </c>
      <c r="G148" s="78">
        <f t="shared" ref="G148:G149" si="35">D148-E148</f>
        <v>0</v>
      </c>
    </row>
    <row r="149" spans="1:7" x14ac:dyDescent="0.25">
      <c r="A149" s="82" t="s">
        <v>350</v>
      </c>
      <c r="B149" s="78">
        <v>0</v>
      </c>
      <c r="C149" s="78">
        <v>0</v>
      </c>
      <c r="D149" s="78">
        <v>0</v>
      </c>
      <c r="E149" s="78">
        <v>0</v>
      </c>
      <c r="F149" s="78">
        <v>0</v>
      </c>
      <c r="G149" s="78">
        <f t="shared" si="35"/>
        <v>0</v>
      </c>
    </row>
    <row r="150" spans="1:7" x14ac:dyDescent="0.25">
      <c r="A150" s="81" t="s">
        <v>351</v>
      </c>
      <c r="B150" s="78">
        <f>SUM(B151:B157)</f>
        <v>0</v>
      </c>
      <c r="C150" s="78">
        <f t="shared" ref="C150:G150" si="36">SUM(C151:C157)</f>
        <v>0</v>
      </c>
      <c r="D150" s="78">
        <f t="shared" si="36"/>
        <v>0</v>
      </c>
      <c r="E150" s="78">
        <f t="shared" si="36"/>
        <v>0</v>
      </c>
      <c r="F150" s="78">
        <f t="shared" si="36"/>
        <v>0</v>
      </c>
      <c r="G150" s="78">
        <f t="shared" si="36"/>
        <v>0</v>
      </c>
    </row>
    <row r="151" spans="1:7" x14ac:dyDescent="0.25">
      <c r="A151" s="82" t="s">
        <v>352</v>
      </c>
      <c r="B151" s="78">
        <v>0</v>
      </c>
      <c r="C151" s="78">
        <v>0</v>
      </c>
      <c r="D151" s="78">
        <v>0</v>
      </c>
      <c r="E151" s="78">
        <v>0</v>
      </c>
      <c r="F151" s="78">
        <v>0</v>
      </c>
      <c r="G151" s="78">
        <f>D151-E151</f>
        <v>0</v>
      </c>
    </row>
    <row r="152" spans="1:7" x14ac:dyDescent="0.25">
      <c r="A152" s="82" t="s">
        <v>353</v>
      </c>
      <c r="B152" s="78">
        <v>0</v>
      </c>
      <c r="C152" s="78">
        <v>0</v>
      </c>
      <c r="D152" s="78">
        <v>0</v>
      </c>
      <c r="E152" s="78">
        <v>0</v>
      </c>
      <c r="F152" s="78">
        <v>0</v>
      </c>
      <c r="G152" s="78">
        <f t="shared" ref="G152:G157" si="37">D152-E152</f>
        <v>0</v>
      </c>
    </row>
    <row r="153" spans="1:7" x14ac:dyDescent="0.25">
      <c r="A153" s="82" t="s">
        <v>354</v>
      </c>
      <c r="B153" s="78">
        <v>0</v>
      </c>
      <c r="C153" s="78">
        <v>0</v>
      </c>
      <c r="D153" s="78">
        <v>0</v>
      </c>
      <c r="E153" s="78">
        <v>0</v>
      </c>
      <c r="F153" s="78">
        <v>0</v>
      </c>
      <c r="G153" s="78">
        <f t="shared" si="37"/>
        <v>0</v>
      </c>
    </row>
    <row r="154" spans="1:7" x14ac:dyDescent="0.25">
      <c r="A154" s="42" t="s">
        <v>355</v>
      </c>
      <c r="B154" s="78">
        <v>0</v>
      </c>
      <c r="C154" s="78">
        <v>0</v>
      </c>
      <c r="D154" s="78">
        <v>0</v>
      </c>
      <c r="E154" s="78">
        <v>0</v>
      </c>
      <c r="F154" s="78">
        <v>0</v>
      </c>
      <c r="G154" s="78">
        <f t="shared" si="37"/>
        <v>0</v>
      </c>
    </row>
    <row r="155" spans="1:7" x14ac:dyDescent="0.25">
      <c r="A155" s="82" t="s">
        <v>356</v>
      </c>
      <c r="B155" s="78">
        <v>0</v>
      </c>
      <c r="C155" s="78">
        <v>0</v>
      </c>
      <c r="D155" s="78">
        <v>0</v>
      </c>
      <c r="E155" s="78">
        <v>0</v>
      </c>
      <c r="F155" s="78">
        <v>0</v>
      </c>
      <c r="G155" s="78">
        <f t="shared" si="37"/>
        <v>0</v>
      </c>
    </row>
    <row r="156" spans="1:7" x14ac:dyDescent="0.25">
      <c r="A156" s="82" t="s">
        <v>357</v>
      </c>
      <c r="B156" s="78">
        <v>0</v>
      </c>
      <c r="C156" s="78">
        <v>0</v>
      </c>
      <c r="D156" s="78">
        <v>0</v>
      </c>
      <c r="E156" s="78">
        <v>0</v>
      </c>
      <c r="F156" s="78">
        <v>0</v>
      </c>
      <c r="G156" s="78">
        <f t="shared" si="37"/>
        <v>0</v>
      </c>
    </row>
    <row r="157" spans="1:7" x14ac:dyDescent="0.25">
      <c r="A157" s="82" t="s">
        <v>358</v>
      </c>
      <c r="B157" s="78">
        <v>0</v>
      </c>
      <c r="C157" s="78">
        <v>0</v>
      </c>
      <c r="D157" s="78">
        <v>0</v>
      </c>
      <c r="E157" s="78">
        <v>0</v>
      </c>
      <c r="F157" s="78">
        <v>0</v>
      </c>
      <c r="G157" s="78">
        <f t="shared" si="37"/>
        <v>0</v>
      </c>
    </row>
    <row r="158" spans="1:7" x14ac:dyDescent="0.25">
      <c r="A158" s="43"/>
      <c r="B158" s="79"/>
      <c r="C158" s="79"/>
      <c r="D158" s="79"/>
      <c r="E158" s="79"/>
      <c r="F158" s="79"/>
      <c r="G158" s="79"/>
    </row>
    <row r="159" spans="1:7" x14ac:dyDescent="0.25">
      <c r="A159" s="44" t="s">
        <v>360</v>
      </c>
      <c r="B159" s="77">
        <f>B9+B84</f>
        <v>4007116009.9899998</v>
      </c>
      <c r="C159" s="77">
        <f t="shared" ref="C159:G159" si="38">C9+C84</f>
        <v>207586907.95999998</v>
      </c>
      <c r="D159" s="77">
        <f t="shared" si="38"/>
        <v>4214702917.9499998</v>
      </c>
      <c r="E159" s="77">
        <f t="shared" si="38"/>
        <v>735583767.67999983</v>
      </c>
      <c r="F159" s="77">
        <f t="shared" si="38"/>
        <v>650579103.22000003</v>
      </c>
      <c r="G159" s="77">
        <f t="shared" si="38"/>
        <v>3479119150.2700005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2001196837.28</v>
      </c>
      <c r="Q2" s="18">
        <f>'Formato 6 a)'!C9</f>
        <v>79540358.939999998</v>
      </c>
      <c r="R2" s="18">
        <f>'Formato 6 a)'!D9</f>
        <v>2080737196.2200003</v>
      </c>
      <c r="S2" s="18">
        <f>'Formato 6 a)'!E9</f>
        <v>303884591.31</v>
      </c>
      <c r="T2" s="18">
        <f>'Formato 6 a)'!F9</f>
        <v>266366183.40000004</v>
      </c>
      <c r="U2" s="18">
        <f>'Formato 6 a)'!G9</f>
        <v>1776852604.9100001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1084079858.9400001</v>
      </c>
      <c r="Q3" s="18">
        <f>'Formato 6 a)'!C10</f>
        <v>19043542.599999998</v>
      </c>
      <c r="R3" s="18">
        <f>'Formato 6 a)'!D10</f>
        <v>1103123401.54</v>
      </c>
      <c r="S3" s="18">
        <f>'Formato 6 a)'!E10</f>
        <v>235998730.57999998</v>
      </c>
      <c r="T3" s="18">
        <f>'Formato 6 a)'!F10</f>
        <v>210918922.47000003</v>
      </c>
      <c r="U3" s="18">
        <f>'Formato 6 a)'!G10</f>
        <v>867124670.95999992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217122542.63</v>
      </c>
      <c r="Q4" s="18">
        <f>'Formato 6 a)'!C11</f>
        <v>-1279906.3400000001</v>
      </c>
      <c r="R4" s="18">
        <f>'Formato 6 a)'!D11</f>
        <v>215842636.28999999</v>
      </c>
      <c r="S4" s="18">
        <f>'Formato 6 a)'!E11</f>
        <v>53569384.859999999</v>
      </c>
      <c r="T4" s="18">
        <f>'Formato 6 a)'!F11</f>
        <v>50173580.420000002</v>
      </c>
      <c r="U4" s="18">
        <f>'Formato 6 a)'!G11</f>
        <v>162273251.43000001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267696386.49000001</v>
      </c>
      <c r="Q5" s="18">
        <f>'Formato 6 a)'!C12</f>
        <v>25865150.789999999</v>
      </c>
      <c r="R5" s="18">
        <f>'Formato 6 a)'!D12</f>
        <v>293561537.27999997</v>
      </c>
      <c r="S5" s="18">
        <f>'Formato 6 a)'!E12</f>
        <v>55554048.020000003</v>
      </c>
      <c r="T5" s="18">
        <f>'Formato 6 a)'!F12</f>
        <v>53990605.759999998</v>
      </c>
      <c r="U5" s="18">
        <f>'Formato 6 a)'!G12</f>
        <v>238007489.25999996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119180432.95999999</v>
      </c>
      <c r="Q6" s="18">
        <f>'Formato 6 a)'!C13</f>
        <v>-722995.6</v>
      </c>
      <c r="R6" s="18">
        <f>'Formato 6 a)'!D13</f>
        <v>118457437.36</v>
      </c>
      <c r="S6" s="18">
        <f>'Formato 6 a)'!E13</f>
        <v>18545681.719999999</v>
      </c>
      <c r="T6" s="18">
        <f>'Formato 6 a)'!F13</f>
        <v>13255148.710000001</v>
      </c>
      <c r="U6" s="18">
        <f>'Formato 6 a)'!G13</f>
        <v>99911755.640000001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130918506.94</v>
      </c>
      <c r="Q7" s="18">
        <f>'Formato 6 a)'!C14</f>
        <v>-601119.44999999995</v>
      </c>
      <c r="R7" s="18">
        <f>'Formato 6 a)'!D14</f>
        <v>130317387.48999999</v>
      </c>
      <c r="S7" s="18">
        <f>'Formato 6 a)'!E14</f>
        <v>29837008.420000002</v>
      </c>
      <c r="T7" s="18">
        <f>'Formato 6 a)'!F14</f>
        <v>29833731.960000001</v>
      </c>
      <c r="U7" s="18">
        <f>'Formato 6 a)'!G14</f>
        <v>100480379.06999999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250308732.84</v>
      </c>
      <c r="Q8" s="18">
        <f>'Formato 6 a)'!C15</f>
        <v>-10905191.65</v>
      </c>
      <c r="R8" s="18">
        <f>'Formato 6 a)'!D15</f>
        <v>239403541.19</v>
      </c>
      <c r="S8" s="18">
        <f>'Formato 6 a)'!E15</f>
        <v>48299167.219999999</v>
      </c>
      <c r="T8" s="18">
        <f>'Formato 6 a)'!F15</f>
        <v>39457586.25</v>
      </c>
      <c r="U8" s="18">
        <f>'Formato 6 a)'!G15</f>
        <v>191104373.97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98853257.079999998</v>
      </c>
      <c r="Q10" s="18">
        <f>'Formato 6 a)'!C17</f>
        <v>6687604.8499999996</v>
      </c>
      <c r="R10" s="18">
        <f>'Formato 6 a)'!D17</f>
        <v>105540861.93000001</v>
      </c>
      <c r="S10" s="18">
        <f>'Formato 6 a)'!E17</f>
        <v>30193440.34</v>
      </c>
      <c r="T10" s="18">
        <f>'Formato 6 a)'!F17</f>
        <v>24208269.370000001</v>
      </c>
      <c r="U10" s="18">
        <f>'Formato 6 a)'!G17</f>
        <v>75347421.590000004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63409981.559999995</v>
      </c>
      <c r="Q11" s="18">
        <f>'Formato 6 a)'!C18</f>
        <v>58937201.100000001</v>
      </c>
      <c r="R11" s="18">
        <f>'Formato 6 a)'!D18</f>
        <v>122347182.66000003</v>
      </c>
      <c r="S11" s="18">
        <f>'Formato 6 a)'!E18</f>
        <v>8177079.7799999993</v>
      </c>
      <c r="T11" s="18">
        <f>'Formato 6 a)'!F18</f>
        <v>7735250.3000000007</v>
      </c>
      <c r="U11" s="18">
        <f>'Formato 6 a)'!G18</f>
        <v>114170102.88000001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19694632.34</v>
      </c>
      <c r="Q12" s="18">
        <f>'Formato 6 a)'!C19</f>
        <v>52920968.340000004</v>
      </c>
      <c r="R12" s="18">
        <f>'Formato 6 a)'!D19</f>
        <v>72615600.680000007</v>
      </c>
      <c r="S12" s="18">
        <f>'Formato 6 a)'!E19</f>
        <v>2200553.66</v>
      </c>
      <c r="T12" s="18">
        <f>'Formato 6 a)'!F19</f>
        <v>2141894.7799999998</v>
      </c>
      <c r="U12" s="18">
        <f>'Formato 6 a)'!G19</f>
        <v>70415047.020000011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8199060.3899999997</v>
      </c>
      <c r="Q13" s="18">
        <f>'Formato 6 a)'!C20</f>
        <v>984473.23</v>
      </c>
      <c r="R13" s="18">
        <f>'Formato 6 a)'!D20</f>
        <v>9183533.6199999992</v>
      </c>
      <c r="S13" s="18">
        <f>'Formato 6 a)'!E20</f>
        <v>1439377.71</v>
      </c>
      <c r="T13" s="18">
        <f>'Formato 6 a)'!F20</f>
        <v>1277075.28</v>
      </c>
      <c r="U13" s="18">
        <f>'Formato 6 a)'!G20</f>
        <v>7744155.9099999992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6915815.5599999996</v>
      </c>
      <c r="Q15" s="18">
        <f>'Formato 6 a)'!C22</f>
        <v>201104.36</v>
      </c>
      <c r="R15" s="18">
        <f>'Formato 6 a)'!D22</f>
        <v>7116919.9199999999</v>
      </c>
      <c r="S15" s="18">
        <f>'Formato 6 a)'!E22</f>
        <v>840550.63</v>
      </c>
      <c r="T15" s="18">
        <f>'Formato 6 a)'!F22</f>
        <v>756319.83</v>
      </c>
      <c r="U15" s="18">
        <f>'Formato 6 a)'!G22</f>
        <v>6276369.29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10121481.98</v>
      </c>
      <c r="Q16" s="18">
        <f>'Formato 6 a)'!C23</f>
        <v>3761209.84</v>
      </c>
      <c r="R16" s="18">
        <f>'Formato 6 a)'!D23</f>
        <v>13882691.82</v>
      </c>
      <c r="S16" s="18">
        <f>'Formato 6 a)'!E23</f>
        <v>1858220.02</v>
      </c>
      <c r="T16" s="18">
        <f>'Formato 6 a)'!F23</f>
        <v>1778673.11</v>
      </c>
      <c r="U16" s="18">
        <f>'Formato 6 a)'!G23</f>
        <v>12024471.800000001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7064606.8799999999</v>
      </c>
      <c r="Q17" s="18">
        <f>'Formato 6 a)'!C24</f>
        <v>827017.49</v>
      </c>
      <c r="R17" s="18">
        <f>'Formato 6 a)'!D24</f>
        <v>7891624.3700000001</v>
      </c>
      <c r="S17" s="18">
        <f>'Formato 6 a)'!E24</f>
        <v>1177593.1399999999</v>
      </c>
      <c r="T17" s="18">
        <f>'Formato 6 a)'!F24</f>
        <v>1151842.03</v>
      </c>
      <c r="U17" s="18">
        <f>'Formato 6 a)'!G24</f>
        <v>6714031.2300000004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9644257.4700000007</v>
      </c>
      <c r="Q18" s="18">
        <f>'Formato 6 a)'!C25</f>
        <v>12506.21</v>
      </c>
      <c r="R18" s="18">
        <f>'Formato 6 a)'!D25</f>
        <v>9656763.6799999997</v>
      </c>
      <c r="S18" s="18">
        <f>'Formato 6 a)'!E25</f>
        <v>313793.27</v>
      </c>
      <c r="T18" s="18">
        <f>'Formato 6 a)'!F25</f>
        <v>307348.77</v>
      </c>
      <c r="U18" s="18">
        <f>'Formato 6 a)'!G25</f>
        <v>9342970.4100000001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1770126.94</v>
      </c>
      <c r="Q20" s="18">
        <f>'Formato 6 a)'!C27</f>
        <v>229921.63</v>
      </c>
      <c r="R20" s="18">
        <f>'Formato 6 a)'!D27</f>
        <v>2000048.57</v>
      </c>
      <c r="S20" s="18">
        <f>'Formato 6 a)'!E27</f>
        <v>346991.35</v>
      </c>
      <c r="T20" s="18">
        <f>'Formato 6 a)'!F27</f>
        <v>322096.5</v>
      </c>
      <c r="U20" s="18">
        <f>'Formato 6 a)'!G27</f>
        <v>1653057.2200000002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302193711.92000002</v>
      </c>
      <c r="Q21" s="18">
        <f>'Formato 6 a)'!C28</f>
        <v>49545416.43</v>
      </c>
      <c r="R21" s="18">
        <f>'Formato 6 a)'!D28</f>
        <v>351739128.35000002</v>
      </c>
      <c r="S21" s="18">
        <f>'Formato 6 a)'!E28</f>
        <v>31202711.840000004</v>
      </c>
      <c r="T21" s="18">
        <f>'Formato 6 a)'!F28</f>
        <v>20518324.949999999</v>
      </c>
      <c r="U21" s="18">
        <f>'Formato 6 a)'!G28</f>
        <v>320536416.50999999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10436788.4</v>
      </c>
      <c r="Q22" s="18">
        <f>'Formato 6 a)'!C29</f>
        <v>1026995.01</v>
      </c>
      <c r="R22" s="18">
        <f>'Formato 6 a)'!D29</f>
        <v>11463783.41</v>
      </c>
      <c r="S22" s="18">
        <f>'Formato 6 a)'!E29</f>
        <v>2394144.41</v>
      </c>
      <c r="T22" s="18">
        <f>'Formato 6 a)'!F29</f>
        <v>2368248.91</v>
      </c>
      <c r="U22" s="18">
        <f>'Formato 6 a)'!G29</f>
        <v>9069639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27857609.629999999</v>
      </c>
      <c r="Q23" s="18">
        <f>'Formato 6 a)'!C30</f>
        <v>1986164.2</v>
      </c>
      <c r="R23" s="18">
        <f>'Formato 6 a)'!D30</f>
        <v>29843773.829999998</v>
      </c>
      <c r="S23" s="18">
        <f>'Formato 6 a)'!E30</f>
        <v>2438811.7400000002</v>
      </c>
      <c r="T23" s="18">
        <f>'Formato 6 a)'!F30</f>
        <v>2210251.7400000002</v>
      </c>
      <c r="U23" s="18">
        <f>'Formato 6 a)'!G30</f>
        <v>27404962.089999996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52245112.210000001</v>
      </c>
      <c r="Q24" s="18">
        <f>'Formato 6 a)'!C31</f>
        <v>32886971.789999999</v>
      </c>
      <c r="R24" s="18">
        <f>'Formato 6 a)'!D31</f>
        <v>85132084</v>
      </c>
      <c r="S24" s="18">
        <f>'Formato 6 a)'!E31</f>
        <v>3878360.24</v>
      </c>
      <c r="T24" s="18">
        <f>'Formato 6 a)'!F31</f>
        <v>3738578.14</v>
      </c>
      <c r="U24" s="18">
        <f>'Formato 6 a)'!G31</f>
        <v>81253723.760000005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9014471.1600000001</v>
      </c>
      <c r="Q25" s="18">
        <f>'Formato 6 a)'!C32</f>
        <v>3768461.76</v>
      </c>
      <c r="R25" s="18">
        <f>'Formato 6 a)'!D32</f>
        <v>12782932.92</v>
      </c>
      <c r="S25" s="18">
        <f>'Formato 6 a)'!E32</f>
        <v>2697472.4</v>
      </c>
      <c r="T25" s="18">
        <f>'Formato 6 a)'!F32</f>
        <v>2636977.38</v>
      </c>
      <c r="U25" s="18">
        <f>'Formato 6 a)'!G32</f>
        <v>10085460.52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79055277.359999999</v>
      </c>
      <c r="Q26" s="18">
        <f>'Formato 6 a)'!C33</f>
        <v>13553536.699999999</v>
      </c>
      <c r="R26" s="18">
        <f>'Formato 6 a)'!D33</f>
        <v>92608814.060000002</v>
      </c>
      <c r="S26" s="18">
        <f>'Formato 6 a)'!E33</f>
        <v>5501949.8300000001</v>
      </c>
      <c r="T26" s="18">
        <f>'Formato 6 a)'!F33</f>
        <v>5408060.9000000004</v>
      </c>
      <c r="U26" s="18">
        <f>'Formato 6 a)'!G33</f>
        <v>87106864.230000004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15683056.93</v>
      </c>
      <c r="Q27" s="18">
        <f>'Formato 6 a)'!C34</f>
        <v>-5296479.01</v>
      </c>
      <c r="R27" s="18">
        <f>'Formato 6 a)'!D34</f>
        <v>10386577.92</v>
      </c>
      <c r="S27" s="18">
        <f>'Formato 6 a)'!E34</f>
        <v>594982.59</v>
      </c>
      <c r="T27" s="18">
        <f>'Formato 6 a)'!F34</f>
        <v>592234.67000000004</v>
      </c>
      <c r="U27" s="18">
        <f>'Formato 6 a)'!G34</f>
        <v>9791595.3300000001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28375414.879999999</v>
      </c>
      <c r="Q28" s="18">
        <f>'Formato 6 a)'!C35</f>
        <v>380939.84</v>
      </c>
      <c r="R28" s="18">
        <f>'Formato 6 a)'!D35</f>
        <v>28756354.719999999</v>
      </c>
      <c r="S28" s="18">
        <f>'Formato 6 a)'!E35</f>
        <v>1269093.17</v>
      </c>
      <c r="T28" s="18">
        <f>'Formato 6 a)'!F35</f>
        <v>1099974.02</v>
      </c>
      <c r="U28" s="18">
        <f>'Formato 6 a)'!G35</f>
        <v>27487261.549999997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35569304.549999997</v>
      </c>
      <c r="Q29" s="18">
        <f>'Formato 6 a)'!C36</f>
        <v>907505.39</v>
      </c>
      <c r="R29" s="18">
        <f>'Formato 6 a)'!D36</f>
        <v>36476809.939999998</v>
      </c>
      <c r="S29" s="18">
        <f>'Formato 6 a)'!E36</f>
        <v>2661323.31</v>
      </c>
      <c r="T29" s="18">
        <f>'Formato 6 a)'!F36</f>
        <v>2390629.86</v>
      </c>
      <c r="U29" s="18">
        <f>'Formato 6 a)'!G36</f>
        <v>33815486.629999995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43956676.799999997</v>
      </c>
      <c r="Q30" s="18">
        <f>'Formato 6 a)'!C37</f>
        <v>331320.75</v>
      </c>
      <c r="R30" s="18">
        <f>'Formato 6 a)'!D37</f>
        <v>44287997.549999997</v>
      </c>
      <c r="S30" s="18">
        <f>'Formato 6 a)'!E37</f>
        <v>9766574.1500000004</v>
      </c>
      <c r="T30" s="18">
        <f>'Formato 6 a)'!F37</f>
        <v>73369.33</v>
      </c>
      <c r="U30" s="18">
        <f>'Formato 6 a)'!G37</f>
        <v>34521423.399999999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104057716.83</v>
      </c>
      <c r="Q31" s="18">
        <f>'Formato 6 a)'!C38</f>
        <v>9666811.4299999997</v>
      </c>
      <c r="R31" s="18">
        <f>'Formato 6 a)'!D38</f>
        <v>113724528.26000001</v>
      </c>
      <c r="S31" s="18">
        <f>'Formato 6 a)'!E38</f>
        <v>15817937.539999999</v>
      </c>
      <c r="T31" s="18">
        <f>'Formato 6 a)'!F38</f>
        <v>14714661.99</v>
      </c>
      <c r="U31" s="18">
        <f>'Formato 6 a)'!G38</f>
        <v>97906590.719999999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103967716.83</v>
      </c>
      <c r="Q35" s="18">
        <f>'Formato 6 a)'!C42</f>
        <v>9666811.4299999997</v>
      </c>
      <c r="R35" s="18">
        <f>'Formato 6 a)'!D42</f>
        <v>113634528.26000001</v>
      </c>
      <c r="S35" s="18">
        <f>'Formato 6 a)'!E42</f>
        <v>15817937.539999999</v>
      </c>
      <c r="T35" s="18">
        <f>'Formato 6 a)'!F42</f>
        <v>14714661.99</v>
      </c>
      <c r="U35" s="18">
        <f>'Formato 6 a)'!G42</f>
        <v>97816590.719999999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90000</v>
      </c>
      <c r="Q39" s="18">
        <f>'Formato 6 a)'!C46</f>
        <v>0</v>
      </c>
      <c r="R39" s="18">
        <f>'Formato 6 a)'!D46</f>
        <v>90000</v>
      </c>
      <c r="S39" s="18">
        <f>'Formato 6 a)'!E46</f>
        <v>0</v>
      </c>
      <c r="T39" s="18">
        <f>'Formato 6 a)'!F46</f>
        <v>0</v>
      </c>
      <c r="U39" s="18">
        <f>'Formato 6 a)'!G46</f>
        <v>90000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213706768.25</v>
      </c>
      <c r="Q41" s="18">
        <f>'Formato 6 a)'!C48</f>
        <v>-27636671.300000001</v>
      </c>
      <c r="R41" s="18">
        <f>'Formato 6 a)'!D48</f>
        <v>186070096.94999999</v>
      </c>
      <c r="S41" s="18">
        <f>'Formato 6 a)'!E48</f>
        <v>8052380.8200000003</v>
      </c>
      <c r="T41" s="18">
        <f>'Formato 6 a)'!F48</f>
        <v>7843272.9400000004</v>
      </c>
      <c r="U41" s="18">
        <f>'Formato 6 a)'!G48</f>
        <v>178017716.13000003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116826179.29000001</v>
      </c>
      <c r="Q42" s="18">
        <f>'Formato 6 a)'!C49</f>
        <v>-37338954.600000001</v>
      </c>
      <c r="R42" s="18">
        <f>'Formato 6 a)'!D49</f>
        <v>79487224.689999998</v>
      </c>
      <c r="S42" s="18">
        <f>'Formato 6 a)'!E49</f>
        <v>2609206.1</v>
      </c>
      <c r="T42" s="18">
        <f>'Formato 6 a)'!F49</f>
        <v>2584832.02</v>
      </c>
      <c r="U42" s="18">
        <f>'Formato 6 a)'!G49</f>
        <v>76878018.590000004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6998261.3099999996</v>
      </c>
      <c r="Q43" s="18">
        <f>'Formato 6 a)'!C50</f>
        <v>2450695.9500000002</v>
      </c>
      <c r="R43" s="18">
        <f>'Formato 6 a)'!D50</f>
        <v>9448957.2599999998</v>
      </c>
      <c r="S43" s="18">
        <f>'Formato 6 a)'!E50</f>
        <v>2292996.4500000002</v>
      </c>
      <c r="T43" s="18">
        <f>'Formato 6 a)'!F50</f>
        <v>2292996.4500000002</v>
      </c>
      <c r="U43" s="18">
        <f>'Formato 6 a)'!G50</f>
        <v>7155960.8099999996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64071487.920000002</v>
      </c>
      <c r="Q44" s="18">
        <f>'Formato 6 a)'!C51</f>
        <v>2208070.33</v>
      </c>
      <c r="R44" s="18">
        <f>'Formato 6 a)'!D51</f>
        <v>66279558.25</v>
      </c>
      <c r="S44" s="18">
        <f>'Formato 6 a)'!E51</f>
        <v>2063642.76</v>
      </c>
      <c r="T44" s="18">
        <f>'Formato 6 a)'!F51</f>
        <v>1975981.96</v>
      </c>
      <c r="U44" s="18">
        <f>'Formato 6 a)'!G51</f>
        <v>64215915.490000002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11555700</v>
      </c>
      <c r="Q45" s="18">
        <f>'Formato 6 a)'!C52</f>
        <v>548102.22</v>
      </c>
      <c r="R45" s="18">
        <f>'Formato 6 a)'!D52</f>
        <v>12103802.220000001</v>
      </c>
      <c r="S45" s="18">
        <f>'Formato 6 a)'!E52</f>
        <v>0</v>
      </c>
      <c r="T45" s="18">
        <f>'Formato 6 a)'!F52</f>
        <v>0</v>
      </c>
      <c r="U45" s="18">
        <f>'Formato 6 a)'!G52</f>
        <v>12103802.220000001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13611265.73</v>
      </c>
      <c r="Q47" s="18">
        <f>'Formato 6 a)'!C54</f>
        <v>4473252.05</v>
      </c>
      <c r="R47" s="18">
        <f>'Formato 6 a)'!D54</f>
        <v>18084517.780000001</v>
      </c>
      <c r="S47" s="18">
        <f>'Formato 6 a)'!E54</f>
        <v>1001203.22</v>
      </c>
      <c r="T47" s="18">
        <f>'Formato 6 a)'!F54</f>
        <v>904130.22</v>
      </c>
      <c r="U47" s="18">
        <f>'Formato 6 a)'!G54</f>
        <v>17083314.560000002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643874</v>
      </c>
      <c r="Q50" s="18">
        <f>'Formato 6 a)'!C57</f>
        <v>22162.75</v>
      </c>
      <c r="R50" s="18">
        <f>'Formato 6 a)'!D57</f>
        <v>666036.75</v>
      </c>
      <c r="S50" s="18">
        <f>'Formato 6 a)'!E57</f>
        <v>85332.29</v>
      </c>
      <c r="T50" s="18">
        <f>'Formato 6 a)'!F57</f>
        <v>85332.29</v>
      </c>
      <c r="U50" s="18">
        <f>'Formato 6 a)'!G57</f>
        <v>580704.46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233748799.78</v>
      </c>
      <c r="Q51" s="18">
        <f>'Formato 6 a)'!C58</f>
        <v>-30015941.32</v>
      </c>
      <c r="R51" s="18">
        <f>'Formato 6 a)'!D58</f>
        <v>203732858.46000001</v>
      </c>
      <c r="S51" s="18">
        <f>'Formato 6 a)'!E58</f>
        <v>4635750.75</v>
      </c>
      <c r="T51" s="18">
        <f>'Formato 6 a)'!F58</f>
        <v>4635750.75</v>
      </c>
      <c r="U51" s="18">
        <f>'Formato 6 a)'!G58</f>
        <v>199097107.71000001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233748799.78</v>
      </c>
      <c r="Q53" s="18">
        <f>'Formato 6 a)'!C60</f>
        <v>-30015941.32</v>
      </c>
      <c r="R53" s="18">
        <f>'Formato 6 a)'!D60</f>
        <v>203732858.46000001</v>
      </c>
      <c r="S53" s="18">
        <f>'Formato 6 a)'!E60</f>
        <v>4635750.75</v>
      </c>
      <c r="T53" s="18">
        <f>'Formato 6 a)'!F60</f>
        <v>4635750.75</v>
      </c>
      <c r="U53" s="18">
        <f>'Formato 6 a)'!G60</f>
        <v>199097107.71000001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4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2005919172.7099998</v>
      </c>
      <c r="Q76">
        <f>'Formato 6 a)'!C84</f>
        <v>128046549.02</v>
      </c>
      <c r="R76">
        <f>'Formato 6 a)'!D84</f>
        <v>2133965721.7299998</v>
      </c>
      <c r="S76">
        <f>'Formato 6 a)'!E84</f>
        <v>431699176.36999989</v>
      </c>
      <c r="T76">
        <f>'Formato 6 a)'!F84</f>
        <v>384212919.82000005</v>
      </c>
      <c r="U76">
        <f>'Formato 6 a)'!G84</f>
        <v>1702266545.3600001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1787651320.4699998</v>
      </c>
      <c r="Q77">
        <f>'Formato 6 a)'!C85</f>
        <v>16045252.239999998</v>
      </c>
      <c r="R77">
        <f>'Formato 6 a)'!D85</f>
        <v>1803696572.71</v>
      </c>
      <c r="S77">
        <f>'Formato 6 a)'!E85</f>
        <v>399455064.71999997</v>
      </c>
      <c r="T77">
        <f>'Formato 6 a)'!F85</f>
        <v>352881267.79000002</v>
      </c>
      <c r="U77">
        <f>'Formato 6 a)'!G85</f>
        <v>1404241507.99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490463555.50999999</v>
      </c>
      <c r="Q78">
        <f>'Formato 6 a)'!C86</f>
        <v>5109902.07</v>
      </c>
      <c r="R78">
        <f>'Formato 6 a)'!D86</f>
        <v>495573457.57999998</v>
      </c>
      <c r="S78">
        <f>'Formato 6 a)'!E86</f>
        <v>123753833.91</v>
      </c>
      <c r="T78">
        <f>'Formato 6 a)'!F86</f>
        <v>116025407.8</v>
      </c>
      <c r="U78">
        <f>'Formato 6 a)'!G86</f>
        <v>371819623.66999996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29023255.43</v>
      </c>
      <c r="Q79">
        <f>'Formato 6 a)'!C87</f>
        <v>7011283.4299999997</v>
      </c>
      <c r="R79">
        <f>'Formato 6 a)'!D87</f>
        <v>36034538.859999999</v>
      </c>
      <c r="S79">
        <f>'Formato 6 a)'!E87</f>
        <v>15162563.779999999</v>
      </c>
      <c r="T79">
        <f>'Formato 6 a)'!F87</f>
        <v>14571952.43</v>
      </c>
      <c r="U79">
        <f>'Formato 6 a)'!G87</f>
        <v>20871975.079999998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229008695.18000001</v>
      </c>
      <c r="Q80">
        <f>'Formato 6 a)'!C88</f>
        <v>7161138.2000000002</v>
      </c>
      <c r="R80">
        <f>'Formato 6 a)'!D88</f>
        <v>236169833.38</v>
      </c>
      <c r="S80">
        <f>'Formato 6 a)'!E88</f>
        <v>33547020.579999998</v>
      </c>
      <c r="T80">
        <f>'Formato 6 a)'!F88</f>
        <v>24951458.41</v>
      </c>
      <c r="U80">
        <f>'Formato 6 a)'!G88</f>
        <v>202622812.80000001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261584106.18000001</v>
      </c>
      <c r="Q81">
        <f>'Formato 6 a)'!C89</f>
        <v>2061316.25</v>
      </c>
      <c r="R81">
        <f>'Formato 6 a)'!D89</f>
        <v>263645422.43000001</v>
      </c>
      <c r="S81">
        <f>'Formato 6 a)'!E89</f>
        <v>55236720.479999997</v>
      </c>
      <c r="T81">
        <f>'Formato 6 a)'!F89</f>
        <v>54708282.409999996</v>
      </c>
      <c r="U81">
        <f>'Formato 6 a)'!G89</f>
        <v>208408701.95000002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551009622.64999998</v>
      </c>
      <c r="Q82">
        <f>'Formato 6 a)'!C90</f>
        <v>-11106766.41</v>
      </c>
      <c r="R82">
        <f>'Formato 6 a)'!D90</f>
        <v>539902856.24000001</v>
      </c>
      <c r="S82">
        <f>'Formato 6 a)'!E90</f>
        <v>118396438.54000001</v>
      </c>
      <c r="T82">
        <f>'Formato 6 a)'!F90</f>
        <v>96560357.700000003</v>
      </c>
      <c r="U82">
        <f>'Formato 6 a)'!G90</f>
        <v>421506417.69999999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226562085.52000001</v>
      </c>
      <c r="Q84">
        <f>'Formato 6 a)'!C92</f>
        <v>5808378.7000000002</v>
      </c>
      <c r="R84">
        <f>'Formato 6 a)'!D92</f>
        <v>232370464.22</v>
      </c>
      <c r="S84">
        <f>'Formato 6 a)'!E92</f>
        <v>53358487.43</v>
      </c>
      <c r="T84">
        <f>'Formato 6 a)'!F92</f>
        <v>46063809.039999999</v>
      </c>
      <c r="U84">
        <f>'Formato 6 a)'!G92</f>
        <v>179011976.78999999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61029740.469999991</v>
      </c>
      <c r="Q85">
        <f>'Formato 6 a)'!C93</f>
        <v>12474605.889999999</v>
      </c>
      <c r="R85">
        <f>'Formato 6 a)'!D93</f>
        <v>73504346.359999999</v>
      </c>
      <c r="S85">
        <f>'Formato 6 a)'!E93</f>
        <v>10726395.190000001</v>
      </c>
      <c r="T85">
        <f>'Formato 6 a)'!F93</f>
        <v>10407429.41</v>
      </c>
      <c r="U85">
        <f>'Formato 6 a)'!G93</f>
        <v>62777951.170000009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16160960.01</v>
      </c>
      <c r="Q86">
        <f>'Formato 6 a)'!C94</f>
        <v>6632995.21</v>
      </c>
      <c r="R86">
        <f>'Formato 6 a)'!D94</f>
        <v>22793955.219999999</v>
      </c>
      <c r="S86">
        <f>'Formato 6 a)'!E94</f>
        <v>3779847.81</v>
      </c>
      <c r="T86">
        <f>'Formato 6 a)'!F94</f>
        <v>3686037.37</v>
      </c>
      <c r="U86">
        <f>'Formato 6 a)'!G94</f>
        <v>19014107.41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5543746</v>
      </c>
      <c r="Q87">
        <f>'Formato 6 a)'!C95</f>
        <v>247030.22</v>
      </c>
      <c r="R87">
        <f>'Formato 6 a)'!D95</f>
        <v>5790776.2199999997</v>
      </c>
      <c r="S87">
        <f>'Formato 6 a)'!E95</f>
        <v>1330535.71</v>
      </c>
      <c r="T87">
        <f>'Formato 6 a)'!F95</f>
        <v>1295548.28</v>
      </c>
      <c r="U87">
        <f>'Formato 6 a)'!G95</f>
        <v>4460240.51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3096950.25</v>
      </c>
      <c r="Q89">
        <f>'Formato 6 a)'!C97</f>
        <v>538742.01</v>
      </c>
      <c r="R89">
        <f>'Formato 6 a)'!D97</f>
        <v>3635692.26</v>
      </c>
      <c r="S89">
        <f>'Formato 6 a)'!E97</f>
        <v>1095398.8700000001</v>
      </c>
      <c r="T89">
        <f>'Formato 6 a)'!F97</f>
        <v>1068900.69</v>
      </c>
      <c r="U89">
        <f>'Formato 6 a)'!G97</f>
        <v>2540293.3899999997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21904432.120000001</v>
      </c>
      <c r="Q90">
        <f>'Formato 6 a)'!C98</f>
        <v>4955543.8099999996</v>
      </c>
      <c r="R90">
        <f>'Formato 6 a)'!D98</f>
        <v>26859975.93</v>
      </c>
      <c r="S90">
        <f>'Formato 6 a)'!E98</f>
        <v>1533608.37</v>
      </c>
      <c r="T90">
        <f>'Formato 6 a)'!F98</f>
        <v>1444627.69</v>
      </c>
      <c r="U90">
        <f>'Formato 6 a)'!G98</f>
        <v>25326367.559999999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9813646.1400000006</v>
      </c>
      <c r="Q91">
        <f>'Formato 6 a)'!C99</f>
        <v>-53855.97</v>
      </c>
      <c r="R91">
        <f>'Formato 6 a)'!D99</f>
        <v>9759790.1699999999</v>
      </c>
      <c r="S91">
        <f>'Formato 6 a)'!E99</f>
        <v>2037538.13</v>
      </c>
      <c r="T91">
        <f>'Formato 6 a)'!F99</f>
        <v>2004251.16</v>
      </c>
      <c r="U91">
        <f>'Formato 6 a)'!G99</f>
        <v>7722252.04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298516.90000000002</v>
      </c>
      <c r="Q92">
        <f>'Formato 6 a)'!C100</f>
        <v>39237.660000000003</v>
      </c>
      <c r="R92">
        <f>'Formato 6 a)'!D100</f>
        <v>337754.56</v>
      </c>
      <c r="S92">
        <f>'Formato 6 a)'!E100</f>
        <v>27187.72</v>
      </c>
      <c r="T92">
        <f>'Formato 6 a)'!F100</f>
        <v>27187.72</v>
      </c>
      <c r="U92">
        <f>'Formato 6 a)'!G100</f>
        <v>310566.83999999997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4211489.05</v>
      </c>
      <c r="Q94">
        <f>'Formato 6 a)'!C102</f>
        <v>114912.95</v>
      </c>
      <c r="R94">
        <f>'Formato 6 a)'!D102</f>
        <v>4326402</v>
      </c>
      <c r="S94">
        <f>'Formato 6 a)'!E102</f>
        <v>922278.58</v>
      </c>
      <c r="T94">
        <f>'Formato 6 a)'!F102</f>
        <v>880876.5</v>
      </c>
      <c r="U94">
        <f>'Formato 6 a)'!G102</f>
        <v>3404123.42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77756530.539999992</v>
      </c>
      <c r="Q95">
        <f>'Formato 6 a)'!C103</f>
        <v>34338742.399999999</v>
      </c>
      <c r="R95">
        <f>'Formato 6 a)'!D103</f>
        <v>112095272.94</v>
      </c>
      <c r="S95">
        <f>'Formato 6 a)'!E103</f>
        <v>13934564.949999999</v>
      </c>
      <c r="T95">
        <f>'Formato 6 a)'!F103</f>
        <v>13682534.749999998</v>
      </c>
      <c r="U95">
        <f>'Formato 6 a)'!G103</f>
        <v>98160707.989999995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38215073.329999998</v>
      </c>
      <c r="Q96">
        <f>'Formato 6 a)'!C104</f>
        <v>-647766.91</v>
      </c>
      <c r="R96">
        <f>'Formato 6 a)'!D104</f>
        <v>37567306.420000002</v>
      </c>
      <c r="S96">
        <f>'Formato 6 a)'!E104</f>
        <v>8490625.9800000004</v>
      </c>
      <c r="T96">
        <f>'Formato 6 a)'!F104</f>
        <v>8385762.9800000004</v>
      </c>
      <c r="U96">
        <f>'Formato 6 a)'!G104</f>
        <v>29076680.440000001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14149399.970000001</v>
      </c>
      <c r="Q97">
        <f>'Formato 6 a)'!C105</f>
        <v>150526.12</v>
      </c>
      <c r="R97">
        <f>'Formato 6 a)'!D105</f>
        <v>14299926.09</v>
      </c>
      <c r="S97">
        <f>'Formato 6 a)'!E105</f>
        <v>2661980.58</v>
      </c>
      <c r="T97">
        <f>'Formato 6 a)'!F105</f>
        <v>2661332.58</v>
      </c>
      <c r="U97">
        <f>'Formato 6 a)'!G105</f>
        <v>11637945.51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8236995.5099999998</v>
      </c>
      <c r="Q98">
        <f>'Formato 6 a)'!C106</f>
        <v>2725239.04</v>
      </c>
      <c r="R98">
        <f>'Formato 6 a)'!D106</f>
        <v>10962234.550000001</v>
      </c>
      <c r="S98">
        <f>'Formato 6 a)'!E106</f>
        <v>1099889.1599999999</v>
      </c>
      <c r="T98">
        <f>'Formato 6 a)'!F106</f>
        <v>1096690.76</v>
      </c>
      <c r="U98">
        <f>'Formato 6 a)'!G106</f>
        <v>9862345.3900000006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1412984.26</v>
      </c>
      <c r="Q99">
        <f>'Formato 6 a)'!C107</f>
        <v>2544015.0499999998</v>
      </c>
      <c r="R99">
        <f>'Formato 6 a)'!D107</f>
        <v>3956999.31</v>
      </c>
      <c r="S99">
        <f>'Formato 6 a)'!E107</f>
        <v>22908.400000000001</v>
      </c>
      <c r="T99">
        <f>'Formato 6 a)'!F107</f>
        <v>22908.400000000001</v>
      </c>
      <c r="U99">
        <f>'Formato 6 a)'!G107</f>
        <v>3934090.91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5761074.6399999997</v>
      </c>
      <c r="Q100">
        <f>'Formato 6 a)'!C108</f>
        <v>512749.38</v>
      </c>
      <c r="R100">
        <f>'Formato 6 a)'!D108</f>
        <v>6273824.0199999996</v>
      </c>
      <c r="S100">
        <f>'Formato 6 a)'!E108</f>
        <v>919521.99</v>
      </c>
      <c r="T100">
        <f>'Formato 6 a)'!F108</f>
        <v>833827.85</v>
      </c>
      <c r="U100">
        <f>'Formato 6 a)'!G108</f>
        <v>5354302.0299999993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483897.53</v>
      </c>
      <c r="R101">
        <f>'Formato 6 a)'!D109</f>
        <v>483897.53</v>
      </c>
      <c r="S101">
        <f>'Formato 6 a)'!E109</f>
        <v>6577.03</v>
      </c>
      <c r="T101">
        <f>'Formato 6 a)'!F109</f>
        <v>6577.03</v>
      </c>
      <c r="U101">
        <f>'Formato 6 a)'!G109</f>
        <v>477320.5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9299382.6199999992</v>
      </c>
      <c r="Q102">
        <f>'Formato 6 a)'!C110</f>
        <v>27672067.75</v>
      </c>
      <c r="R102">
        <f>'Formato 6 a)'!D110</f>
        <v>36971450.369999997</v>
      </c>
      <c r="S102">
        <f>'Formato 6 a)'!E110</f>
        <v>643016.18000000005</v>
      </c>
      <c r="T102">
        <f>'Formato 6 a)'!F110</f>
        <v>588019.52</v>
      </c>
      <c r="U102">
        <f>'Formato 6 a)'!G110</f>
        <v>36328434.189999998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450000</v>
      </c>
      <c r="Q103">
        <f>'Formato 6 a)'!C111</f>
        <v>932909.72</v>
      </c>
      <c r="R103">
        <f>'Formato 6 a)'!D111</f>
        <v>1382909.72</v>
      </c>
      <c r="S103">
        <f>'Formato 6 a)'!E111</f>
        <v>66060.62</v>
      </c>
      <c r="T103">
        <f>'Formato 6 a)'!F111</f>
        <v>66060.62</v>
      </c>
      <c r="U103">
        <f>'Formato 6 a)'!G111</f>
        <v>1316849.1000000001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231620.21</v>
      </c>
      <c r="Q104">
        <f>'Formato 6 a)'!C112</f>
        <v>-34895.279999999999</v>
      </c>
      <c r="R104">
        <f>'Formato 6 a)'!D112</f>
        <v>196724.93</v>
      </c>
      <c r="S104">
        <f>'Formato 6 a)'!E112</f>
        <v>23985.01</v>
      </c>
      <c r="T104">
        <f>'Formato 6 a)'!F112</f>
        <v>21355.01</v>
      </c>
      <c r="U104">
        <f>'Formato 6 a)'!G112</f>
        <v>172739.91999999998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13384566.699999999</v>
      </c>
      <c r="Q105">
        <f>'Formato 6 a)'!C113</f>
        <v>29324938.309999999</v>
      </c>
      <c r="R105">
        <f>'Formato 6 a)'!D113</f>
        <v>42709505.009999998</v>
      </c>
      <c r="S105">
        <f>'Formato 6 a)'!E113</f>
        <v>1077558.71</v>
      </c>
      <c r="T105">
        <f>'Formato 6 a)'!F113</f>
        <v>1030315.81</v>
      </c>
      <c r="U105">
        <f>'Formato 6 a)'!G113</f>
        <v>41631946.299999997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13384566.699999999</v>
      </c>
      <c r="Q109">
        <f>'Formato 6 a)'!C117</f>
        <v>29324938.309999999</v>
      </c>
      <c r="R109">
        <f>'Formato 6 a)'!D117</f>
        <v>42709505.009999998</v>
      </c>
      <c r="S109">
        <f>'Formato 6 a)'!E117</f>
        <v>1077558.71</v>
      </c>
      <c r="T109">
        <f>'Formato 6 a)'!F117</f>
        <v>1030315.81</v>
      </c>
      <c r="U109">
        <f>'Formato 6 a)'!G117</f>
        <v>41631946.299999997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42429445.799999997</v>
      </c>
      <c r="Q115">
        <f>'Formato 6 a)'!C123</f>
        <v>28966753.539999999</v>
      </c>
      <c r="R115">
        <f>'Formato 6 a)'!D123</f>
        <v>71396199.339999989</v>
      </c>
      <c r="S115">
        <f>'Formato 6 a)'!E123</f>
        <v>1791447.65</v>
      </c>
      <c r="T115">
        <f>'Formato 6 a)'!F123</f>
        <v>1497226.91</v>
      </c>
      <c r="U115">
        <f>'Formato 6 a)'!G123</f>
        <v>69604751.690000013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8277543.7999999998</v>
      </c>
      <c r="Q116">
        <f>'Formato 6 a)'!C124</f>
        <v>13382533.26</v>
      </c>
      <c r="R116">
        <f>'Formato 6 a)'!D124</f>
        <v>21660077.059999999</v>
      </c>
      <c r="S116">
        <f>'Formato 6 a)'!E124</f>
        <v>1023981.77</v>
      </c>
      <c r="T116">
        <f>'Formato 6 a)'!F124</f>
        <v>754231.45</v>
      </c>
      <c r="U116">
        <f>'Formato 6 a)'!G124</f>
        <v>20636095.289999999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100000</v>
      </c>
      <c r="Q117">
        <f>'Formato 6 a)'!C125</f>
        <v>483419.56</v>
      </c>
      <c r="R117">
        <f>'Formato 6 a)'!D125</f>
        <v>583419.56000000006</v>
      </c>
      <c r="S117">
        <f>'Formato 6 a)'!E125</f>
        <v>9073.64</v>
      </c>
      <c r="T117">
        <f>'Formato 6 a)'!F125</f>
        <v>9073.64</v>
      </c>
      <c r="U117">
        <f>'Formato 6 a)'!G125</f>
        <v>574345.92000000004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34051902</v>
      </c>
      <c r="Q118">
        <f>'Formato 6 a)'!C126</f>
        <v>12272223.58</v>
      </c>
      <c r="R118">
        <f>'Formato 6 a)'!D126</f>
        <v>46324125.579999998</v>
      </c>
      <c r="S118">
        <f>'Formato 6 a)'!E126</f>
        <v>325388.86</v>
      </c>
      <c r="T118">
        <f>'Formato 6 a)'!F126</f>
        <v>303658.07</v>
      </c>
      <c r="U118">
        <f>'Formato 6 a)'!G126</f>
        <v>45998736.719999999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63349.79</v>
      </c>
      <c r="R119">
        <f>'Formato 6 a)'!D127</f>
        <v>63349.79</v>
      </c>
      <c r="S119">
        <f>'Formato 6 a)'!E127</f>
        <v>0</v>
      </c>
      <c r="T119">
        <f>'Formato 6 a)'!F127</f>
        <v>0</v>
      </c>
      <c r="U119">
        <f>'Formato 6 a)'!G127</f>
        <v>63349.79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2233961.44</v>
      </c>
      <c r="R121">
        <f>'Formato 6 a)'!D129</f>
        <v>2233961.44</v>
      </c>
      <c r="S121">
        <f>'Formato 6 a)'!E129</f>
        <v>430263.75</v>
      </c>
      <c r="T121">
        <f>'Formato 6 a)'!F129</f>
        <v>430263.75</v>
      </c>
      <c r="U121">
        <f>'Formato 6 a)'!G129</f>
        <v>1803697.69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36500</v>
      </c>
      <c r="R122">
        <f>'Formato 6 a)'!D130</f>
        <v>36500</v>
      </c>
      <c r="S122">
        <f>'Formato 6 a)'!E130</f>
        <v>0</v>
      </c>
      <c r="T122">
        <f>'Formato 6 a)'!F130</f>
        <v>0</v>
      </c>
      <c r="U122">
        <f>'Formato 6 a)'!G130</f>
        <v>36500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494765.91</v>
      </c>
      <c r="R124">
        <f>'Formato 6 a)'!D132</f>
        <v>494765.91</v>
      </c>
      <c r="S124">
        <f>'Formato 6 a)'!E132</f>
        <v>2739.63</v>
      </c>
      <c r="T124">
        <f>'Formato 6 a)'!F132</f>
        <v>0</v>
      </c>
      <c r="U124">
        <f>'Formato 6 a)'!G132</f>
        <v>492026.27999999997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23667568.73</v>
      </c>
      <c r="Q125">
        <f>'Formato 6 a)'!C133</f>
        <v>6896256.6399999997</v>
      </c>
      <c r="R125">
        <f>'Formato 6 a)'!D133</f>
        <v>30563825.370000001</v>
      </c>
      <c r="S125">
        <f>'Formato 6 a)'!E133</f>
        <v>4714145.1500000004</v>
      </c>
      <c r="T125">
        <f>'Formato 6 a)'!F133</f>
        <v>4714145.1500000004</v>
      </c>
      <c r="U125">
        <f>'Formato 6 a)'!G133</f>
        <v>25849680.219999999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23667568.73</v>
      </c>
      <c r="Q127">
        <f>'Formato 6 a)'!C135</f>
        <v>6896256.6399999997</v>
      </c>
      <c r="R127">
        <f>'Formato 6 a)'!D135</f>
        <v>30563825.370000001</v>
      </c>
      <c r="S127">
        <f>'Formato 6 a)'!E135</f>
        <v>4714145.1500000004</v>
      </c>
      <c r="T127">
        <f>'Formato 6 a)'!F135</f>
        <v>4714145.1500000004</v>
      </c>
      <c r="U127">
        <f>'Formato 6 a)'!G135</f>
        <v>25849680.219999999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4007116009.9899998</v>
      </c>
      <c r="Q150">
        <f>'Formato 6 a)'!C159</f>
        <v>207586907.95999998</v>
      </c>
      <c r="R150">
        <f>'Formato 6 a)'!D159</f>
        <v>4214702917.9499998</v>
      </c>
      <c r="S150">
        <f>'Formato 6 a)'!E159</f>
        <v>735583767.67999983</v>
      </c>
      <c r="T150">
        <f>'Formato 6 a)'!F159</f>
        <v>650579103.22000003</v>
      </c>
      <c r="U150">
        <f>'Formato 6 a)'!G159</f>
        <v>3479119150.2700005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topLeftCell="A9" zoomScale="90" zoomScaleNormal="90" workbookViewId="0">
      <selection activeCell="B29" sqref="B29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6" t="s">
        <v>3290</v>
      </c>
      <c r="B1" s="176"/>
      <c r="C1" s="176"/>
      <c r="D1" s="176"/>
      <c r="E1" s="176"/>
      <c r="F1" s="176"/>
      <c r="G1" s="176"/>
    </row>
    <row r="2" spans="1:7" ht="14.25" x14ac:dyDescent="0.45">
      <c r="A2" s="157" t="str">
        <f>ENTE_PUBLICO_A</f>
        <v>Universidad de Guanajuato,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431</v>
      </c>
      <c r="B4" s="161"/>
      <c r="C4" s="161"/>
      <c r="D4" s="161"/>
      <c r="E4" s="161"/>
      <c r="F4" s="161"/>
      <c r="G4" s="162"/>
    </row>
    <row r="5" spans="1:7" ht="14.25" x14ac:dyDescent="0.45">
      <c r="A5" s="163" t="str">
        <f>TRIMESTRE</f>
        <v>Del 1 de enero al 30 de marzo de 2020 (b)</v>
      </c>
      <c r="B5" s="164"/>
      <c r="C5" s="164"/>
      <c r="D5" s="164"/>
      <c r="E5" s="164"/>
      <c r="F5" s="164"/>
      <c r="G5" s="165"/>
    </row>
    <row r="6" spans="1:7" ht="14.25" x14ac:dyDescent="0.4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0</v>
      </c>
      <c r="B7" s="174" t="s">
        <v>279</v>
      </c>
      <c r="C7" s="174"/>
      <c r="D7" s="174"/>
      <c r="E7" s="174"/>
      <c r="F7" s="174"/>
      <c r="G7" s="178" t="s">
        <v>280</v>
      </c>
    </row>
    <row r="8" spans="1:7" ht="30" x14ac:dyDescent="0.25">
      <c r="A8" s="173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7"/>
    </row>
    <row r="9" spans="1:7" ht="14.25" x14ac:dyDescent="0.45">
      <c r="A9" s="52" t="s">
        <v>440</v>
      </c>
      <c r="B9" s="59">
        <f>SUM(B10:GASTO_NE_FIN_01)</f>
        <v>2001196837.2799997</v>
      </c>
      <c r="C9" s="59">
        <f>SUM(C10:GASTO_NE_FIN_02)</f>
        <v>79540358.939999998</v>
      </c>
      <c r="D9" s="59">
        <f>SUM(D10:GASTO_NE_FIN_03)</f>
        <v>2080737196.2199998</v>
      </c>
      <c r="E9" s="59">
        <f>SUM(E10:GASTO_NE_FIN_04)</f>
        <v>303884591.30999994</v>
      </c>
      <c r="F9" s="59">
        <f>SUM(F10:GASTO_NE_FIN_05)</f>
        <v>266366183.39999998</v>
      </c>
      <c r="G9" s="59">
        <f>SUM(G10:GASTO_NE_FIN_06)</f>
        <v>1776852604.9099998</v>
      </c>
    </row>
    <row r="10" spans="1:7" s="24" customFormat="1" x14ac:dyDescent="0.25">
      <c r="A10" s="140" t="s">
        <v>432</v>
      </c>
      <c r="B10" s="146">
        <v>1275172204.54</v>
      </c>
      <c r="C10" s="146">
        <v>-46814297.57</v>
      </c>
      <c r="D10" s="146">
        <v>1228357906.97</v>
      </c>
      <c r="E10" s="146">
        <v>164834977.5</v>
      </c>
      <c r="F10" s="146">
        <v>149699822.34</v>
      </c>
      <c r="G10" s="146">
        <f>D10-E10</f>
        <v>1063522929.47</v>
      </c>
    </row>
    <row r="11" spans="1:7" s="24" customFormat="1" x14ac:dyDescent="0.25">
      <c r="A11" s="140" t="s">
        <v>433</v>
      </c>
      <c r="B11" s="146">
        <v>234610154.84</v>
      </c>
      <c r="C11" s="146">
        <v>44095374.590000004</v>
      </c>
      <c r="D11" s="146">
        <v>278705529.43000001</v>
      </c>
      <c r="E11" s="146">
        <v>54629071.329999998</v>
      </c>
      <c r="F11" s="146">
        <v>45700099.409999996</v>
      </c>
      <c r="G11" s="146">
        <f t="shared" ref="G11:G17" si="0">D11-E11</f>
        <v>224076458.10000002</v>
      </c>
    </row>
    <row r="12" spans="1:7" s="24" customFormat="1" x14ac:dyDescent="0.25">
      <c r="A12" s="140" t="s">
        <v>434</v>
      </c>
      <c r="B12" s="146">
        <v>147766269.03999999</v>
      </c>
      <c r="C12" s="146">
        <v>42988812.25</v>
      </c>
      <c r="D12" s="146">
        <v>190755081.28999999</v>
      </c>
      <c r="E12" s="146">
        <v>22181815.030000001</v>
      </c>
      <c r="F12" s="146">
        <v>18534445.84</v>
      </c>
      <c r="G12" s="146">
        <f t="shared" si="0"/>
        <v>168573266.25999999</v>
      </c>
    </row>
    <row r="13" spans="1:7" s="24" customFormat="1" x14ac:dyDescent="0.25">
      <c r="A13" s="140" t="s">
        <v>435</v>
      </c>
      <c r="B13" s="146">
        <v>109663741.95999999</v>
      </c>
      <c r="C13" s="146">
        <v>13902719.369999999</v>
      </c>
      <c r="D13" s="146">
        <v>123566461.33</v>
      </c>
      <c r="E13" s="146">
        <v>24370523.73</v>
      </c>
      <c r="F13" s="146">
        <v>20899729.699999999</v>
      </c>
      <c r="G13" s="146">
        <f t="shared" si="0"/>
        <v>99195937.599999994</v>
      </c>
    </row>
    <row r="14" spans="1:7" s="24" customFormat="1" x14ac:dyDescent="0.25">
      <c r="A14" s="140" t="s">
        <v>436</v>
      </c>
      <c r="B14" s="146">
        <v>77597386.310000002</v>
      </c>
      <c r="C14" s="146">
        <v>4167274.5</v>
      </c>
      <c r="D14" s="146">
        <v>81764660.810000002</v>
      </c>
      <c r="E14" s="146">
        <v>11118386.699999999</v>
      </c>
      <c r="F14" s="146">
        <v>9350115.5999999996</v>
      </c>
      <c r="G14" s="146">
        <f t="shared" si="0"/>
        <v>70646274.109999999</v>
      </c>
    </row>
    <row r="15" spans="1:7" s="24" customFormat="1" x14ac:dyDescent="0.25">
      <c r="A15" s="140" t="s">
        <v>437</v>
      </c>
      <c r="B15" s="146">
        <v>156387080.59</v>
      </c>
      <c r="C15" s="146">
        <v>21200475.800000001</v>
      </c>
      <c r="D15" s="146">
        <v>177587556.38999999</v>
      </c>
      <c r="E15" s="146">
        <v>26749817.02</v>
      </c>
      <c r="F15" s="146">
        <v>22181970.510000002</v>
      </c>
      <c r="G15" s="146">
        <f t="shared" si="0"/>
        <v>150837739.36999997</v>
      </c>
    </row>
    <row r="16" spans="1:7" s="24" customFormat="1" x14ac:dyDescent="0.25">
      <c r="A16" s="140" t="s">
        <v>438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f t="shared" si="0"/>
        <v>0</v>
      </c>
    </row>
    <row r="17" spans="1:7" s="24" customFormat="1" x14ac:dyDescent="0.25">
      <c r="A17" s="140" t="s">
        <v>439</v>
      </c>
      <c r="B17" s="146">
        <v>0</v>
      </c>
      <c r="C17" s="146">
        <v>0</v>
      </c>
      <c r="D17" s="146">
        <v>0</v>
      </c>
      <c r="E17" s="146">
        <v>0</v>
      </c>
      <c r="F17" s="146">
        <v>0</v>
      </c>
      <c r="G17" s="146">
        <f t="shared" si="0"/>
        <v>0</v>
      </c>
    </row>
    <row r="18" spans="1:7" ht="14.25" x14ac:dyDescent="0.45">
      <c r="A18" s="74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2005919172.71</v>
      </c>
      <c r="C19" s="61">
        <f>SUM(C20:GASTO_E_FIN_02)</f>
        <v>128046549.02000001</v>
      </c>
      <c r="D19" s="61">
        <f>SUM(D20:GASTO_E_FIN_03)</f>
        <v>2133965721.73</v>
      </c>
      <c r="E19" s="61">
        <f>SUM(E20:GASTO_E_FIN_04)</f>
        <v>431699176.37</v>
      </c>
      <c r="F19" s="61">
        <f>SUM(F20:GASTO_E_FIN_05)</f>
        <v>384212919.81999999</v>
      </c>
      <c r="G19" s="61">
        <f>SUM(G20:GASTO_E_FIN_06)</f>
        <v>1702266545.3600001</v>
      </c>
    </row>
    <row r="20" spans="1:7" s="24" customFormat="1" x14ac:dyDescent="0.25">
      <c r="A20" s="140" t="s">
        <v>432</v>
      </c>
      <c r="B20" s="146">
        <v>607642862.72000003</v>
      </c>
      <c r="C20" s="146">
        <v>59249609.75</v>
      </c>
      <c r="D20" s="146">
        <v>666892472.47000003</v>
      </c>
      <c r="E20" s="146">
        <v>67635609.400000006</v>
      </c>
      <c r="F20" s="146">
        <v>63193588.920000002</v>
      </c>
      <c r="G20" s="146">
        <f>D20-E20</f>
        <v>599256863.07000005</v>
      </c>
    </row>
    <row r="21" spans="1:7" s="24" customFormat="1" x14ac:dyDescent="0.25">
      <c r="A21" s="140" t="s">
        <v>433</v>
      </c>
      <c r="B21" s="146">
        <v>609497091.79999995</v>
      </c>
      <c r="C21" s="146">
        <v>18034794.98</v>
      </c>
      <c r="D21" s="146">
        <v>627531886.77999997</v>
      </c>
      <c r="E21" s="146">
        <v>155497388.53</v>
      </c>
      <c r="F21" s="146">
        <v>137012990.84999999</v>
      </c>
      <c r="G21" s="146">
        <f t="shared" ref="G21:G27" si="1">D21-E21</f>
        <v>472034498.25</v>
      </c>
    </row>
    <row r="22" spans="1:7" s="24" customFormat="1" x14ac:dyDescent="0.25">
      <c r="A22" s="140" t="s">
        <v>434</v>
      </c>
      <c r="B22" s="146">
        <v>230894836.75999999</v>
      </c>
      <c r="C22" s="146">
        <v>37603114.030000001</v>
      </c>
      <c r="D22" s="146">
        <v>268497950.79000002</v>
      </c>
      <c r="E22" s="146">
        <v>61848517.740000002</v>
      </c>
      <c r="F22" s="146">
        <v>54715415.990000002</v>
      </c>
      <c r="G22" s="146">
        <f t="shared" si="1"/>
        <v>206649433.05000001</v>
      </c>
    </row>
    <row r="23" spans="1:7" s="24" customFormat="1" x14ac:dyDescent="0.25">
      <c r="A23" s="140" t="s">
        <v>435</v>
      </c>
      <c r="B23" s="146">
        <v>201951105.56999999</v>
      </c>
      <c r="C23" s="146">
        <v>12464789.810000001</v>
      </c>
      <c r="D23" s="146">
        <v>214415895.38</v>
      </c>
      <c r="E23" s="146">
        <v>54076071.649999999</v>
      </c>
      <c r="F23" s="146">
        <v>47765572.630000003</v>
      </c>
      <c r="G23" s="146">
        <f t="shared" si="1"/>
        <v>160339823.72999999</v>
      </c>
    </row>
    <row r="24" spans="1:7" s="24" customFormat="1" x14ac:dyDescent="0.25">
      <c r="A24" s="140" t="s">
        <v>436</v>
      </c>
      <c r="B24" s="146">
        <v>124916849.22</v>
      </c>
      <c r="C24" s="146">
        <v>2491051.98</v>
      </c>
      <c r="D24" s="146">
        <v>127407901.2</v>
      </c>
      <c r="E24" s="146">
        <v>34473246.700000003</v>
      </c>
      <c r="F24" s="146">
        <v>30889831.079999998</v>
      </c>
      <c r="G24" s="146">
        <f t="shared" si="1"/>
        <v>92934654.5</v>
      </c>
    </row>
    <row r="25" spans="1:7" s="24" customFormat="1" x14ac:dyDescent="0.25">
      <c r="A25" s="140" t="s">
        <v>437</v>
      </c>
      <c r="B25" s="146">
        <v>231016426.63999999</v>
      </c>
      <c r="C25" s="146">
        <v>-1796811.53</v>
      </c>
      <c r="D25" s="146">
        <v>229219615.11000001</v>
      </c>
      <c r="E25" s="146">
        <v>58168342.350000001</v>
      </c>
      <c r="F25" s="146">
        <v>50635520.350000001</v>
      </c>
      <c r="G25" s="146">
        <f t="shared" si="1"/>
        <v>171051272.76000002</v>
      </c>
    </row>
    <row r="26" spans="1:7" s="24" customFormat="1" x14ac:dyDescent="0.25">
      <c r="A26" s="140" t="s">
        <v>438</v>
      </c>
      <c r="B26" s="146">
        <v>0</v>
      </c>
      <c r="C26" s="146">
        <v>0</v>
      </c>
      <c r="D26" s="146">
        <v>0</v>
      </c>
      <c r="E26" s="146">
        <v>0</v>
      </c>
      <c r="F26" s="146">
        <v>0</v>
      </c>
      <c r="G26" s="146">
        <f t="shared" si="1"/>
        <v>0</v>
      </c>
    </row>
    <row r="27" spans="1:7" s="24" customFormat="1" x14ac:dyDescent="0.25">
      <c r="A27" s="140" t="s">
        <v>439</v>
      </c>
      <c r="B27" s="146">
        <v>0</v>
      </c>
      <c r="C27" s="146">
        <v>0</v>
      </c>
      <c r="D27" s="146">
        <v>0</v>
      </c>
      <c r="E27" s="146">
        <v>0</v>
      </c>
      <c r="F27" s="146">
        <v>0</v>
      </c>
      <c r="G27" s="146">
        <f t="shared" si="1"/>
        <v>0</v>
      </c>
    </row>
    <row r="28" spans="1:7" x14ac:dyDescent="0.25">
      <c r="A28" s="74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4007116009.9899998</v>
      </c>
      <c r="C29" s="61">
        <f>GASTO_NE_T2+GASTO_E_T2</f>
        <v>207586907.96000001</v>
      </c>
      <c r="D29" s="61">
        <f>GASTO_NE_T3+GASTO_E_T3</f>
        <v>4214702917.9499998</v>
      </c>
      <c r="E29" s="61">
        <f>GASTO_NE_T4+GASTO_E_T4</f>
        <v>735583767.67999995</v>
      </c>
      <c r="F29" s="61">
        <f>GASTO_NE_T5+GASTO_E_T5</f>
        <v>650579103.22000003</v>
      </c>
      <c r="G29" s="61">
        <f>GASTO_NE_T6+GASTO_E_T6</f>
        <v>3479119150.27</v>
      </c>
    </row>
    <row r="30" spans="1:7" x14ac:dyDescent="0.25">
      <c r="A30" s="58"/>
      <c r="B30" s="65"/>
      <c r="C30" s="65"/>
      <c r="D30" s="65"/>
      <c r="E30" s="65"/>
      <c r="F30" s="65"/>
      <c r="G30" s="76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2001196837.2799997</v>
      </c>
      <c r="Q2" s="18">
        <f>GASTO_NE_T2</f>
        <v>79540358.939999998</v>
      </c>
      <c r="R2" s="18">
        <f>GASTO_NE_T3</f>
        <v>2080737196.2199998</v>
      </c>
      <c r="S2" s="18">
        <f>GASTO_NE_T4</f>
        <v>303884591.30999994</v>
      </c>
      <c r="T2" s="18">
        <f>GASTO_NE_T5</f>
        <v>266366183.39999998</v>
      </c>
      <c r="U2" s="18">
        <f>GASTO_NE_T6</f>
        <v>1776852604.9099998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2005919172.71</v>
      </c>
      <c r="Q3" s="18">
        <f>GASTO_E_T2</f>
        <v>128046549.02000001</v>
      </c>
      <c r="R3" s="18">
        <f>GASTO_E_T3</f>
        <v>2133965721.73</v>
      </c>
      <c r="S3" s="18">
        <f>GASTO_E_T4</f>
        <v>431699176.37</v>
      </c>
      <c r="T3" s="18">
        <f>GASTO_E_T5</f>
        <v>384212919.81999999</v>
      </c>
      <c r="U3" s="18">
        <f>GASTO_E_T6</f>
        <v>1702266545.3600001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4007116009.9899998</v>
      </c>
      <c r="Q4" s="18">
        <f>TOTAL_E_T2</f>
        <v>207586907.96000001</v>
      </c>
      <c r="R4" s="18">
        <f>TOTAL_E_T3</f>
        <v>4214702917.9499998</v>
      </c>
      <c r="S4" s="18">
        <f>TOTAL_E_T4</f>
        <v>735583767.67999995</v>
      </c>
      <c r="T4" s="18">
        <f>TOTAL_E_T5</f>
        <v>650579103.22000003</v>
      </c>
      <c r="U4" s="18">
        <f>TOTAL_E_T6</f>
        <v>3479119150.27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opLeftCell="A57" zoomScale="90" zoomScaleNormal="90" workbookViewId="0">
      <selection activeCell="B77" sqref="B77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2" t="s">
        <v>3289</v>
      </c>
      <c r="B1" s="183"/>
      <c r="C1" s="183"/>
      <c r="D1" s="183"/>
      <c r="E1" s="183"/>
      <c r="F1" s="183"/>
      <c r="G1" s="183"/>
    </row>
    <row r="2" spans="1:7" ht="14.25" x14ac:dyDescent="0.45">
      <c r="A2" s="157" t="str">
        <f>ENTE_PUBLICO_A</f>
        <v>Universidad de Guanajuato,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396</v>
      </c>
      <c r="B3" s="161"/>
      <c r="C3" s="161"/>
      <c r="D3" s="161"/>
      <c r="E3" s="161"/>
      <c r="F3" s="161"/>
      <c r="G3" s="162"/>
    </row>
    <row r="4" spans="1:7" x14ac:dyDescent="0.25">
      <c r="A4" s="160" t="s">
        <v>397</v>
      </c>
      <c r="B4" s="161"/>
      <c r="C4" s="161"/>
      <c r="D4" s="161"/>
      <c r="E4" s="161"/>
      <c r="F4" s="161"/>
      <c r="G4" s="162"/>
    </row>
    <row r="5" spans="1:7" ht="14.25" x14ac:dyDescent="0.45">
      <c r="A5" s="163" t="str">
        <f>TRIMESTRE</f>
        <v>Del 1 de enero al 30 de marzo de 2020 (b)</v>
      </c>
      <c r="B5" s="164"/>
      <c r="C5" s="164"/>
      <c r="D5" s="164"/>
      <c r="E5" s="164"/>
      <c r="F5" s="164"/>
      <c r="G5" s="165"/>
    </row>
    <row r="6" spans="1:7" ht="14.25" x14ac:dyDescent="0.4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61" t="s">
        <v>0</v>
      </c>
      <c r="B7" s="166" t="s">
        <v>279</v>
      </c>
      <c r="C7" s="167"/>
      <c r="D7" s="167"/>
      <c r="E7" s="167"/>
      <c r="F7" s="168"/>
      <c r="G7" s="178" t="s">
        <v>3286</v>
      </c>
    </row>
    <row r="8" spans="1:7" ht="30.75" customHeight="1" x14ac:dyDescent="0.25">
      <c r="A8" s="161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7"/>
    </row>
    <row r="9" spans="1:7" ht="14.25" x14ac:dyDescent="0.45">
      <c r="A9" s="52" t="s">
        <v>363</v>
      </c>
      <c r="B9" s="70">
        <f>SUM(B10,B19,B27,B37)</f>
        <v>2001196837.2800021</v>
      </c>
      <c r="C9" s="70">
        <f t="shared" ref="C9:G9" si="0">SUM(C10,C19,C27,C37)</f>
        <v>79540358.939999998</v>
      </c>
      <c r="D9" s="70">
        <f t="shared" si="0"/>
        <v>2080737196.2200015</v>
      </c>
      <c r="E9" s="70">
        <f t="shared" si="0"/>
        <v>303884591.30999994</v>
      </c>
      <c r="F9" s="70">
        <f t="shared" si="0"/>
        <v>266366183.40000001</v>
      </c>
      <c r="G9" s="70">
        <f t="shared" si="0"/>
        <v>1776852604.9100018</v>
      </c>
    </row>
    <row r="10" spans="1:7" x14ac:dyDescent="0.25">
      <c r="A10" s="53" t="s">
        <v>364</v>
      </c>
      <c r="B10" s="150">
        <f>SUM(B11:B18)</f>
        <v>0</v>
      </c>
      <c r="C10" s="150">
        <f t="shared" ref="C10:F10" si="1">SUM(C11:C18)</f>
        <v>0</v>
      </c>
      <c r="D10" s="150">
        <f t="shared" si="1"/>
        <v>0</v>
      </c>
      <c r="E10" s="150">
        <f t="shared" si="1"/>
        <v>0</v>
      </c>
      <c r="F10" s="150">
        <f t="shared" si="1"/>
        <v>0</v>
      </c>
      <c r="G10" s="150">
        <f>SUM(G11:G18)</f>
        <v>0</v>
      </c>
    </row>
    <row r="11" spans="1:7" x14ac:dyDescent="0.25">
      <c r="A11" s="63" t="s">
        <v>365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f>D11-E11</f>
        <v>0</v>
      </c>
    </row>
    <row r="12" spans="1:7" x14ac:dyDescent="0.25">
      <c r="A12" s="63" t="s">
        <v>366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f t="shared" ref="G12:G18" si="2">D12-E12</f>
        <v>0</v>
      </c>
    </row>
    <row r="13" spans="1:7" x14ac:dyDescent="0.25">
      <c r="A13" s="63" t="s">
        <v>367</v>
      </c>
      <c r="B13" s="150">
        <v>0</v>
      </c>
      <c r="C13" s="150">
        <v>0</v>
      </c>
      <c r="D13" s="150">
        <v>0</v>
      </c>
      <c r="E13" s="150">
        <v>0</v>
      </c>
      <c r="F13" s="150">
        <v>0</v>
      </c>
      <c r="G13" s="150">
        <f t="shared" si="2"/>
        <v>0</v>
      </c>
    </row>
    <row r="14" spans="1:7" x14ac:dyDescent="0.25">
      <c r="A14" s="63" t="s">
        <v>368</v>
      </c>
      <c r="B14" s="150">
        <v>0</v>
      </c>
      <c r="C14" s="150">
        <v>0</v>
      </c>
      <c r="D14" s="150">
        <v>0</v>
      </c>
      <c r="E14" s="150">
        <v>0</v>
      </c>
      <c r="F14" s="150">
        <v>0</v>
      </c>
      <c r="G14" s="150">
        <f t="shared" si="2"/>
        <v>0</v>
      </c>
    </row>
    <row r="15" spans="1:7" x14ac:dyDescent="0.25">
      <c r="A15" s="63" t="s">
        <v>369</v>
      </c>
      <c r="B15" s="150">
        <v>0</v>
      </c>
      <c r="C15" s="150">
        <v>0</v>
      </c>
      <c r="D15" s="150">
        <v>0</v>
      </c>
      <c r="E15" s="150">
        <v>0</v>
      </c>
      <c r="F15" s="150">
        <v>0</v>
      </c>
      <c r="G15" s="150">
        <f t="shared" si="2"/>
        <v>0</v>
      </c>
    </row>
    <row r="16" spans="1:7" x14ac:dyDescent="0.25">
      <c r="A16" s="63" t="s">
        <v>370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f t="shared" si="2"/>
        <v>0</v>
      </c>
    </row>
    <row r="17" spans="1:7" x14ac:dyDescent="0.25">
      <c r="A17" s="63" t="s">
        <v>371</v>
      </c>
      <c r="B17" s="150">
        <v>0</v>
      </c>
      <c r="C17" s="150">
        <v>0</v>
      </c>
      <c r="D17" s="150">
        <v>0</v>
      </c>
      <c r="E17" s="150">
        <v>0</v>
      </c>
      <c r="F17" s="150">
        <v>0</v>
      </c>
      <c r="G17" s="150">
        <f t="shared" si="2"/>
        <v>0</v>
      </c>
    </row>
    <row r="18" spans="1:7" x14ac:dyDescent="0.25">
      <c r="A18" s="63" t="s">
        <v>372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f t="shared" si="2"/>
        <v>0</v>
      </c>
    </row>
    <row r="19" spans="1:7" x14ac:dyDescent="0.25">
      <c r="A19" s="53" t="s">
        <v>373</v>
      </c>
      <c r="B19" s="150">
        <f>SUM(B20:B26)</f>
        <v>1828761175.0900021</v>
      </c>
      <c r="C19" s="150">
        <f t="shared" ref="C19:F19" si="3">SUM(C20:C26)</f>
        <v>66394419.259999998</v>
      </c>
      <c r="D19" s="150">
        <f t="shared" si="3"/>
        <v>1895155594.3500013</v>
      </c>
      <c r="E19" s="150">
        <f t="shared" si="3"/>
        <v>294908320.94999993</v>
      </c>
      <c r="F19" s="150">
        <f t="shared" si="3"/>
        <v>259206275.46000001</v>
      </c>
      <c r="G19" s="150">
        <f>SUM(G20:G26)</f>
        <v>1600247273.4000015</v>
      </c>
    </row>
    <row r="20" spans="1:7" x14ac:dyDescent="0.25">
      <c r="A20" s="63" t="s">
        <v>374</v>
      </c>
      <c r="B20" s="150">
        <v>0</v>
      </c>
      <c r="C20" s="150">
        <v>0</v>
      </c>
      <c r="D20" s="150">
        <v>0</v>
      </c>
      <c r="E20" s="150">
        <v>0</v>
      </c>
      <c r="F20" s="150">
        <v>0</v>
      </c>
      <c r="G20" s="150">
        <f>D20-E20</f>
        <v>0</v>
      </c>
    </row>
    <row r="21" spans="1:7" x14ac:dyDescent="0.25">
      <c r="A21" s="63" t="s">
        <v>375</v>
      </c>
      <c r="B21" s="150">
        <v>0</v>
      </c>
      <c r="C21" s="150">
        <v>0</v>
      </c>
      <c r="D21" s="150">
        <v>0</v>
      </c>
      <c r="E21" s="150">
        <v>0</v>
      </c>
      <c r="F21" s="150">
        <v>0</v>
      </c>
      <c r="G21" s="150">
        <f t="shared" ref="G21:G26" si="4">D21-E21</f>
        <v>0</v>
      </c>
    </row>
    <row r="22" spans="1:7" x14ac:dyDescent="0.25">
      <c r="A22" s="63" t="s">
        <v>376</v>
      </c>
      <c r="B22" s="150">
        <v>0</v>
      </c>
      <c r="C22" s="150">
        <v>0</v>
      </c>
      <c r="D22" s="150">
        <v>0</v>
      </c>
      <c r="E22" s="150">
        <v>0</v>
      </c>
      <c r="F22" s="150">
        <v>0</v>
      </c>
      <c r="G22" s="150">
        <f t="shared" si="4"/>
        <v>0</v>
      </c>
    </row>
    <row r="23" spans="1:7" x14ac:dyDescent="0.25">
      <c r="A23" s="63" t="s">
        <v>377</v>
      </c>
      <c r="B23" s="150">
        <v>0</v>
      </c>
      <c r="C23" s="150">
        <v>0</v>
      </c>
      <c r="D23" s="150">
        <v>0</v>
      </c>
      <c r="E23" s="150">
        <v>0</v>
      </c>
      <c r="F23" s="150">
        <v>0</v>
      </c>
      <c r="G23" s="150">
        <f t="shared" si="4"/>
        <v>0</v>
      </c>
    </row>
    <row r="24" spans="1:7" x14ac:dyDescent="0.25">
      <c r="A24" s="63" t="s">
        <v>378</v>
      </c>
      <c r="B24" s="150">
        <v>1828761175.0900021</v>
      </c>
      <c r="C24" s="150">
        <v>66394419.259999998</v>
      </c>
      <c r="D24" s="150">
        <v>1895155594.3500013</v>
      </c>
      <c r="E24" s="150">
        <v>294908320.94999993</v>
      </c>
      <c r="F24" s="150">
        <v>259206275.46000001</v>
      </c>
      <c r="G24" s="150">
        <f t="shared" si="4"/>
        <v>1600247273.4000015</v>
      </c>
    </row>
    <row r="25" spans="1:7" x14ac:dyDescent="0.25">
      <c r="A25" s="63" t="s">
        <v>379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f t="shared" si="4"/>
        <v>0</v>
      </c>
    </row>
    <row r="26" spans="1:7" x14ac:dyDescent="0.25">
      <c r="A26" s="63" t="s">
        <v>380</v>
      </c>
      <c r="B26" s="150">
        <v>0</v>
      </c>
      <c r="C26" s="150">
        <v>0</v>
      </c>
      <c r="D26" s="150">
        <v>0</v>
      </c>
      <c r="E26" s="150">
        <v>0</v>
      </c>
      <c r="F26" s="150">
        <v>0</v>
      </c>
      <c r="G26" s="150">
        <f t="shared" si="4"/>
        <v>0</v>
      </c>
    </row>
    <row r="27" spans="1:7" x14ac:dyDescent="0.25">
      <c r="A27" s="53" t="s">
        <v>381</v>
      </c>
      <c r="B27" s="150">
        <f>SUM(B28:B36)</f>
        <v>172435662.18999997</v>
      </c>
      <c r="C27" s="150">
        <f t="shared" ref="C27:F27" si="5">SUM(C28:C36)</f>
        <v>13145939.679999994</v>
      </c>
      <c r="D27" s="150">
        <f t="shared" si="5"/>
        <v>185581601.87000012</v>
      </c>
      <c r="E27" s="150">
        <f t="shared" si="5"/>
        <v>8976270.3600000013</v>
      </c>
      <c r="F27" s="150">
        <f t="shared" si="5"/>
        <v>7159907.9400000004</v>
      </c>
      <c r="G27" s="150">
        <f>SUM(G28:G36)</f>
        <v>176605331.51000011</v>
      </c>
    </row>
    <row r="28" spans="1:7" x14ac:dyDescent="0.25">
      <c r="A28" s="69" t="s">
        <v>382</v>
      </c>
      <c r="B28" s="150">
        <v>0</v>
      </c>
      <c r="C28" s="150">
        <v>0</v>
      </c>
      <c r="D28" s="150">
        <v>0</v>
      </c>
      <c r="E28" s="150">
        <v>0</v>
      </c>
      <c r="F28" s="150">
        <v>0</v>
      </c>
      <c r="G28" s="150">
        <f>D28-E28</f>
        <v>0</v>
      </c>
    </row>
    <row r="29" spans="1:7" x14ac:dyDescent="0.25">
      <c r="A29" s="63" t="s">
        <v>383</v>
      </c>
      <c r="B29" s="150">
        <v>0</v>
      </c>
      <c r="C29" s="150">
        <v>0</v>
      </c>
      <c r="D29" s="150">
        <v>0</v>
      </c>
      <c r="E29" s="150">
        <v>0</v>
      </c>
      <c r="F29" s="150">
        <v>0</v>
      </c>
      <c r="G29" s="150">
        <f t="shared" ref="G29:G36" si="6">D29-E29</f>
        <v>0</v>
      </c>
    </row>
    <row r="30" spans="1:7" x14ac:dyDescent="0.25">
      <c r="A30" s="63" t="s">
        <v>384</v>
      </c>
      <c r="B30" s="150">
        <v>0</v>
      </c>
      <c r="C30" s="150">
        <v>0</v>
      </c>
      <c r="D30" s="150">
        <v>0</v>
      </c>
      <c r="E30" s="150">
        <v>0</v>
      </c>
      <c r="F30" s="150">
        <v>0</v>
      </c>
      <c r="G30" s="150">
        <f t="shared" si="6"/>
        <v>0</v>
      </c>
    </row>
    <row r="31" spans="1:7" x14ac:dyDescent="0.25">
      <c r="A31" s="63" t="s">
        <v>385</v>
      </c>
      <c r="B31" s="150">
        <v>0</v>
      </c>
      <c r="C31" s="150">
        <v>0</v>
      </c>
      <c r="D31" s="150">
        <v>0</v>
      </c>
      <c r="E31" s="150">
        <v>0</v>
      </c>
      <c r="F31" s="150">
        <v>0</v>
      </c>
      <c r="G31" s="150">
        <f t="shared" si="6"/>
        <v>0</v>
      </c>
    </row>
    <row r="32" spans="1:7" x14ac:dyDescent="0.25">
      <c r="A32" s="63" t="s">
        <v>386</v>
      </c>
      <c r="B32" s="150">
        <v>0</v>
      </c>
      <c r="C32" s="150">
        <v>0</v>
      </c>
      <c r="D32" s="150">
        <v>0</v>
      </c>
      <c r="E32" s="150">
        <v>0</v>
      </c>
      <c r="F32" s="150">
        <v>0</v>
      </c>
      <c r="G32" s="150">
        <f t="shared" si="6"/>
        <v>0</v>
      </c>
    </row>
    <row r="33" spans="1:7" x14ac:dyDescent="0.25">
      <c r="A33" s="63" t="s">
        <v>387</v>
      </c>
      <c r="B33" s="150">
        <v>0</v>
      </c>
      <c r="C33" s="150">
        <v>0</v>
      </c>
      <c r="D33" s="150">
        <v>0</v>
      </c>
      <c r="E33" s="150">
        <v>0</v>
      </c>
      <c r="F33" s="150">
        <v>0</v>
      </c>
      <c r="G33" s="150">
        <f t="shared" si="6"/>
        <v>0</v>
      </c>
    </row>
    <row r="34" spans="1:7" x14ac:dyDescent="0.25">
      <c r="A34" s="63" t="s">
        <v>388</v>
      </c>
      <c r="B34" s="150">
        <v>0</v>
      </c>
      <c r="C34" s="150">
        <v>0</v>
      </c>
      <c r="D34" s="150">
        <v>0</v>
      </c>
      <c r="E34" s="150">
        <v>0</v>
      </c>
      <c r="F34" s="150">
        <v>0</v>
      </c>
      <c r="G34" s="150">
        <f t="shared" si="6"/>
        <v>0</v>
      </c>
    </row>
    <row r="35" spans="1:7" x14ac:dyDescent="0.25">
      <c r="A35" s="63" t="s">
        <v>389</v>
      </c>
      <c r="B35" s="150">
        <v>172435662.18999997</v>
      </c>
      <c r="C35" s="150">
        <v>13145939.679999994</v>
      </c>
      <c r="D35" s="150">
        <v>185581601.87000012</v>
      </c>
      <c r="E35" s="150">
        <v>8976270.3600000013</v>
      </c>
      <c r="F35" s="150">
        <v>7159907.9400000004</v>
      </c>
      <c r="G35" s="150">
        <f t="shared" si="6"/>
        <v>176605331.51000011</v>
      </c>
    </row>
    <row r="36" spans="1:7" x14ac:dyDescent="0.25">
      <c r="A36" s="63" t="s">
        <v>390</v>
      </c>
      <c r="B36" s="150">
        <v>0</v>
      </c>
      <c r="C36" s="150">
        <v>0</v>
      </c>
      <c r="D36" s="150">
        <v>0</v>
      </c>
      <c r="E36" s="150">
        <v>0</v>
      </c>
      <c r="F36" s="150">
        <v>0</v>
      </c>
      <c r="G36" s="150">
        <f t="shared" si="6"/>
        <v>0</v>
      </c>
    </row>
    <row r="37" spans="1:7" ht="30" x14ac:dyDescent="0.25">
      <c r="A37" s="64" t="s">
        <v>398</v>
      </c>
      <c r="B37" s="150">
        <v>0</v>
      </c>
      <c r="C37" s="150">
        <v>0</v>
      </c>
      <c r="D37" s="150">
        <v>0</v>
      </c>
      <c r="E37" s="150">
        <v>0</v>
      </c>
      <c r="F37" s="150">
        <v>0</v>
      </c>
      <c r="G37" s="150">
        <f>SUM(G38:G41)</f>
        <v>0</v>
      </c>
    </row>
    <row r="38" spans="1:7" x14ac:dyDescent="0.25">
      <c r="A38" s="69" t="s">
        <v>391</v>
      </c>
      <c r="B38" s="150">
        <v>0</v>
      </c>
      <c r="C38" s="150">
        <v>0</v>
      </c>
      <c r="D38" s="150">
        <v>0</v>
      </c>
      <c r="E38" s="150">
        <v>0</v>
      </c>
      <c r="F38" s="150">
        <v>0</v>
      </c>
      <c r="G38" s="150">
        <f>D38-E38</f>
        <v>0</v>
      </c>
    </row>
    <row r="39" spans="1:7" ht="30" x14ac:dyDescent="0.25">
      <c r="A39" s="69" t="s">
        <v>392</v>
      </c>
      <c r="B39" s="150">
        <v>0</v>
      </c>
      <c r="C39" s="150">
        <v>0</v>
      </c>
      <c r="D39" s="150">
        <v>0</v>
      </c>
      <c r="E39" s="150">
        <v>0</v>
      </c>
      <c r="F39" s="150">
        <v>0</v>
      </c>
      <c r="G39" s="150">
        <f t="shared" ref="G39:G41" si="7">D39-E39</f>
        <v>0</v>
      </c>
    </row>
    <row r="40" spans="1:7" x14ac:dyDescent="0.25">
      <c r="A40" s="69" t="s">
        <v>393</v>
      </c>
      <c r="B40" s="150">
        <v>0</v>
      </c>
      <c r="C40" s="150">
        <v>0</v>
      </c>
      <c r="D40" s="150">
        <v>0</v>
      </c>
      <c r="E40" s="150">
        <v>0</v>
      </c>
      <c r="F40" s="150">
        <v>0</v>
      </c>
      <c r="G40" s="150">
        <f t="shared" si="7"/>
        <v>0</v>
      </c>
    </row>
    <row r="41" spans="1:7" x14ac:dyDescent="0.25">
      <c r="A41" s="69" t="s">
        <v>394</v>
      </c>
      <c r="B41" s="150">
        <v>0</v>
      </c>
      <c r="C41" s="150">
        <v>0</v>
      </c>
      <c r="D41" s="150">
        <v>0</v>
      </c>
      <c r="E41" s="150">
        <v>0</v>
      </c>
      <c r="F41" s="150">
        <v>0</v>
      </c>
      <c r="G41" s="150">
        <f t="shared" si="7"/>
        <v>0</v>
      </c>
    </row>
    <row r="42" spans="1:7" x14ac:dyDescent="0.25">
      <c r="A42" s="69"/>
      <c r="B42" s="71"/>
      <c r="C42" s="71"/>
      <c r="D42" s="71"/>
      <c r="E42" s="71"/>
      <c r="F42" s="71"/>
      <c r="G42" s="71"/>
    </row>
    <row r="43" spans="1:7" x14ac:dyDescent="0.25">
      <c r="A43" s="55" t="s">
        <v>395</v>
      </c>
      <c r="B43" s="72">
        <f>SUM(B44,B53,B61,B71)</f>
        <v>2005919172.7099974</v>
      </c>
      <c r="C43" s="72">
        <f t="shared" ref="C43:G43" si="8">SUM(C44,C53,C61,C71)</f>
        <v>128046549.02</v>
      </c>
      <c r="D43" s="72">
        <f t="shared" si="8"/>
        <v>2133965721.7299972</v>
      </c>
      <c r="E43" s="72">
        <f t="shared" si="8"/>
        <v>431699176.36999995</v>
      </c>
      <c r="F43" s="72">
        <f t="shared" si="8"/>
        <v>384212919.81999999</v>
      </c>
      <c r="G43" s="72">
        <f t="shared" si="8"/>
        <v>1702266545.3599975</v>
      </c>
    </row>
    <row r="44" spans="1:7" x14ac:dyDescent="0.25">
      <c r="A44" s="53" t="s">
        <v>430</v>
      </c>
      <c r="B44" s="150">
        <f>SUM(B45:B52)</f>
        <v>0</v>
      </c>
      <c r="C44" s="150">
        <f t="shared" ref="C44:G44" si="9">SUM(C45:C52)</f>
        <v>0</v>
      </c>
      <c r="D44" s="150">
        <f t="shared" si="9"/>
        <v>0</v>
      </c>
      <c r="E44" s="150">
        <f t="shared" si="9"/>
        <v>0</v>
      </c>
      <c r="F44" s="150">
        <f t="shared" si="9"/>
        <v>0</v>
      </c>
      <c r="G44" s="150">
        <f t="shared" si="9"/>
        <v>0</v>
      </c>
    </row>
    <row r="45" spans="1:7" x14ac:dyDescent="0.25">
      <c r="A45" s="69" t="s">
        <v>365</v>
      </c>
      <c r="B45" s="150">
        <v>0</v>
      </c>
      <c r="C45" s="150">
        <v>0</v>
      </c>
      <c r="D45" s="150">
        <v>0</v>
      </c>
      <c r="E45" s="150">
        <v>0</v>
      </c>
      <c r="F45" s="150">
        <v>0</v>
      </c>
      <c r="G45" s="150">
        <f>D45-E45</f>
        <v>0</v>
      </c>
    </row>
    <row r="46" spans="1:7" x14ac:dyDescent="0.25">
      <c r="A46" s="69" t="s">
        <v>366</v>
      </c>
      <c r="B46" s="150">
        <v>0</v>
      </c>
      <c r="C46" s="150">
        <v>0</v>
      </c>
      <c r="D46" s="150">
        <v>0</v>
      </c>
      <c r="E46" s="150">
        <v>0</v>
      </c>
      <c r="F46" s="150">
        <v>0</v>
      </c>
      <c r="G46" s="150">
        <f t="shared" ref="G46:G52" si="10">D46-E46</f>
        <v>0</v>
      </c>
    </row>
    <row r="47" spans="1:7" x14ac:dyDescent="0.25">
      <c r="A47" s="69" t="s">
        <v>367</v>
      </c>
      <c r="B47" s="150">
        <v>0</v>
      </c>
      <c r="C47" s="150">
        <v>0</v>
      </c>
      <c r="D47" s="150">
        <v>0</v>
      </c>
      <c r="E47" s="150">
        <v>0</v>
      </c>
      <c r="F47" s="150">
        <v>0</v>
      </c>
      <c r="G47" s="150">
        <f t="shared" si="10"/>
        <v>0</v>
      </c>
    </row>
    <row r="48" spans="1:7" x14ac:dyDescent="0.25">
      <c r="A48" s="69" t="s">
        <v>368</v>
      </c>
      <c r="B48" s="150">
        <v>0</v>
      </c>
      <c r="C48" s="150">
        <v>0</v>
      </c>
      <c r="D48" s="150">
        <v>0</v>
      </c>
      <c r="E48" s="150">
        <v>0</v>
      </c>
      <c r="F48" s="150">
        <v>0</v>
      </c>
      <c r="G48" s="150">
        <f t="shared" si="10"/>
        <v>0</v>
      </c>
    </row>
    <row r="49" spans="1:7" x14ac:dyDescent="0.25">
      <c r="A49" s="69" t="s">
        <v>369</v>
      </c>
      <c r="B49" s="150">
        <v>0</v>
      </c>
      <c r="C49" s="150">
        <v>0</v>
      </c>
      <c r="D49" s="150">
        <v>0</v>
      </c>
      <c r="E49" s="150">
        <v>0</v>
      </c>
      <c r="F49" s="150">
        <v>0</v>
      </c>
      <c r="G49" s="150">
        <f t="shared" si="10"/>
        <v>0</v>
      </c>
    </row>
    <row r="50" spans="1:7" x14ac:dyDescent="0.25">
      <c r="A50" s="69" t="s">
        <v>370</v>
      </c>
      <c r="B50" s="150">
        <v>0</v>
      </c>
      <c r="C50" s="150">
        <v>0</v>
      </c>
      <c r="D50" s="150">
        <v>0</v>
      </c>
      <c r="E50" s="150">
        <v>0</v>
      </c>
      <c r="F50" s="150">
        <v>0</v>
      </c>
      <c r="G50" s="150">
        <f t="shared" si="10"/>
        <v>0</v>
      </c>
    </row>
    <row r="51" spans="1:7" x14ac:dyDescent="0.25">
      <c r="A51" s="69" t="s">
        <v>371</v>
      </c>
      <c r="B51" s="150">
        <v>0</v>
      </c>
      <c r="C51" s="150">
        <v>0</v>
      </c>
      <c r="D51" s="150">
        <v>0</v>
      </c>
      <c r="E51" s="150">
        <v>0</v>
      </c>
      <c r="F51" s="150">
        <v>0</v>
      </c>
      <c r="G51" s="150">
        <f t="shared" si="10"/>
        <v>0</v>
      </c>
    </row>
    <row r="52" spans="1:7" x14ac:dyDescent="0.25">
      <c r="A52" s="69" t="s">
        <v>372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f t="shared" si="10"/>
        <v>0</v>
      </c>
    </row>
    <row r="53" spans="1:7" x14ac:dyDescent="0.25">
      <c r="A53" s="53" t="s">
        <v>373</v>
      </c>
      <c r="B53" s="150">
        <f>SUM(B54:B60)</f>
        <v>1831401571.8699973</v>
      </c>
      <c r="C53" s="150">
        <f t="shared" ref="C53:G53" si="11">SUM(C54:C60)</f>
        <v>44243284.329999998</v>
      </c>
      <c r="D53" s="150">
        <f t="shared" si="11"/>
        <v>1875644856.1999974</v>
      </c>
      <c r="E53" s="150">
        <f t="shared" si="11"/>
        <v>396329624.19999993</v>
      </c>
      <c r="F53" s="150">
        <f t="shared" si="11"/>
        <v>353183209.93000001</v>
      </c>
      <c r="G53" s="150">
        <f t="shared" si="11"/>
        <v>1479315231.9999976</v>
      </c>
    </row>
    <row r="54" spans="1:7" x14ac:dyDescent="0.25">
      <c r="A54" s="69" t="s">
        <v>374</v>
      </c>
      <c r="B54" s="150">
        <v>0</v>
      </c>
      <c r="C54" s="150">
        <v>0</v>
      </c>
      <c r="D54" s="150">
        <v>0</v>
      </c>
      <c r="E54" s="150">
        <v>0</v>
      </c>
      <c r="F54" s="150">
        <v>0</v>
      </c>
      <c r="G54" s="150">
        <f>D54-E54</f>
        <v>0</v>
      </c>
    </row>
    <row r="55" spans="1:7" x14ac:dyDescent="0.25">
      <c r="A55" s="69" t="s">
        <v>375</v>
      </c>
      <c r="B55" s="150">
        <v>0</v>
      </c>
      <c r="C55" s="150">
        <v>0</v>
      </c>
      <c r="D55" s="150">
        <v>0</v>
      </c>
      <c r="E55" s="150">
        <v>0</v>
      </c>
      <c r="F55" s="150">
        <v>0</v>
      </c>
      <c r="G55" s="150">
        <f t="shared" ref="G55:G60" si="12">D55-E55</f>
        <v>0</v>
      </c>
    </row>
    <row r="56" spans="1:7" x14ac:dyDescent="0.25">
      <c r="A56" s="69" t="s">
        <v>376</v>
      </c>
      <c r="B56" s="150">
        <v>0</v>
      </c>
      <c r="C56" s="150">
        <v>0</v>
      </c>
      <c r="D56" s="150">
        <v>0</v>
      </c>
      <c r="E56" s="150">
        <v>0</v>
      </c>
      <c r="F56" s="150">
        <v>0</v>
      </c>
      <c r="G56" s="150">
        <f t="shared" si="12"/>
        <v>0</v>
      </c>
    </row>
    <row r="57" spans="1:7" x14ac:dyDescent="0.25">
      <c r="A57" s="48" t="s">
        <v>377</v>
      </c>
      <c r="B57" s="150">
        <v>0</v>
      </c>
      <c r="C57" s="150">
        <v>0</v>
      </c>
      <c r="D57" s="150">
        <v>0</v>
      </c>
      <c r="E57" s="150">
        <v>0</v>
      </c>
      <c r="F57" s="150">
        <v>0</v>
      </c>
      <c r="G57" s="150">
        <f t="shared" si="12"/>
        <v>0</v>
      </c>
    </row>
    <row r="58" spans="1:7" x14ac:dyDescent="0.25">
      <c r="A58" s="69" t="s">
        <v>378</v>
      </c>
      <c r="B58" s="150">
        <v>1831401571.8699973</v>
      </c>
      <c r="C58" s="150">
        <v>44243284.329999998</v>
      </c>
      <c r="D58" s="150">
        <v>1875644856.1999974</v>
      </c>
      <c r="E58" s="150">
        <v>396329624.19999993</v>
      </c>
      <c r="F58" s="150">
        <v>353183209.93000001</v>
      </c>
      <c r="G58" s="150">
        <f t="shared" si="12"/>
        <v>1479315231.9999976</v>
      </c>
    </row>
    <row r="59" spans="1:7" x14ac:dyDescent="0.25">
      <c r="A59" s="69" t="s">
        <v>379</v>
      </c>
      <c r="B59" s="150">
        <v>0</v>
      </c>
      <c r="C59" s="150">
        <v>0</v>
      </c>
      <c r="D59" s="150">
        <v>0</v>
      </c>
      <c r="E59" s="150">
        <v>0</v>
      </c>
      <c r="F59" s="150">
        <v>0</v>
      </c>
      <c r="G59" s="150">
        <f t="shared" si="12"/>
        <v>0</v>
      </c>
    </row>
    <row r="60" spans="1:7" x14ac:dyDescent="0.25">
      <c r="A60" s="69" t="s">
        <v>380</v>
      </c>
      <c r="B60" s="150">
        <v>0</v>
      </c>
      <c r="C60" s="150">
        <v>0</v>
      </c>
      <c r="D60" s="150">
        <v>0</v>
      </c>
      <c r="E60" s="150">
        <v>0</v>
      </c>
      <c r="F60" s="150">
        <v>0</v>
      </c>
      <c r="G60" s="150">
        <f t="shared" si="12"/>
        <v>0</v>
      </c>
    </row>
    <row r="61" spans="1:7" x14ac:dyDescent="0.25">
      <c r="A61" s="53" t="s">
        <v>381</v>
      </c>
      <c r="B61" s="150">
        <f>SUM(B62:B70)</f>
        <v>174517600.84000009</v>
      </c>
      <c r="C61" s="150">
        <f t="shared" ref="C61:G61" si="13">SUM(C62:C70)</f>
        <v>83803264.689999998</v>
      </c>
      <c r="D61" s="150">
        <f t="shared" si="13"/>
        <v>258320865.52999985</v>
      </c>
      <c r="E61" s="150">
        <f t="shared" si="13"/>
        <v>35369552.170000024</v>
      </c>
      <c r="F61" s="150">
        <f t="shared" si="13"/>
        <v>31029709.890000012</v>
      </c>
      <c r="G61" s="150">
        <f t="shared" si="13"/>
        <v>222951313.35999984</v>
      </c>
    </row>
    <row r="62" spans="1:7" x14ac:dyDescent="0.25">
      <c r="A62" s="69" t="s">
        <v>382</v>
      </c>
      <c r="B62" s="150">
        <v>0</v>
      </c>
      <c r="C62" s="150">
        <v>0</v>
      </c>
      <c r="D62" s="150">
        <v>0</v>
      </c>
      <c r="E62" s="150">
        <v>0</v>
      </c>
      <c r="F62" s="150">
        <v>0</v>
      </c>
      <c r="G62" s="150">
        <f>D62-E62</f>
        <v>0</v>
      </c>
    </row>
    <row r="63" spans="1:7" x14ac:dyDescent="0.25">
      <c r="A63" s="69" t="s">
        <v>383</v>
      </c>
      <c r="B63" s="150">
        <v>0</v>
      </c>
      <c r="C63" s="150">
        <v>0</v>
      </c>
      <c r="D63" s="150">
        <v>0</v>
      </c>
      <c r="E63" s="150">
        <v>0</v>
      </c>
      <c r="F63" s="150">
        <v>0</v>
      </c>
      <c r="G63" s="150">
        <f t="shared" ref="G63:G70" si="14">D63-E63</f>
        <v>0</v>
      </c>
    </row>
    <row r="64" spans="1:7" x14ac:dyDescent="0.25">
      <c r="A64" s="69" t="s">
        <v>384</v>
      </c>
      <c r="B64" s="150">
        <v>0</v>
      </c>
      <c r="C64" s="150">
        <v>0</v>
      </c>
      <c r="D64" s="150">
        <v>0</v>
      </c>
      <c r="E64" s="150">
        <v>0</v>
      </c>
      <c r="F64" s="150">
        <v>0</v>
      </c>
      <c r="G64" s="150">
        <f t="shared" si="14"/>
        <v>0</v>
      </c>
    </row>
    <row r="65" spans="1:8" x14ac:dyDescent="0.25">
      <c r="A65" s="69" t="s">
        <v>385</v>
      </c>
      <c r="B65" s="150">
        <v>0</v>
      </c>
      <c r="C65" s="150">
        <v>0</v>
      </c>
      <c r="D65" s="150">
        <v>0</v>
      </c>
      <c r="E65" s="150">
        <v>0</v>
      </c>
      <c r="F65" s="150">
        <v>0</v>
      </c>
      <c r="G65" s="150">
        <f t="shared" si="14"/>
        <v>0</v>
      </c>
    </row>
    <row r="66" spans="1:8" x14ac:dyDescent="0.25">
      <c r="A66" s="69" t="s">
        <v>386</v>
      </c>
      <c r="B66" s="150">
        <v>0</v>
      </c>
      <c r="C66" s="150">
        <v>0</v>
      </c>
      <c r="D66" s="150">
        <v>0</v>
      </c>
      <c r="E66" s="150">
        <v>0</v>
      </c>
      <c r="F66" s="150">
        <v>0</v>
      </c>
      <c r="G66" s="150">
        <f t="shared" si="14"/>
        <v>0</v>
      </c>
    </row>
    <row r="67" spans="1:8" x14ac:dyDescent="0.25">
      <c r="A67" s="69" t="s">
        <v>387</v>
      </c>
      <c r="B67" s="150">
        <v>0</v>
      </c>
      <c r="C67" s="150">
        <v>0</v>
      </c>
      <c r="D67" s="150">
        <v>0</v>
      </c>
      <c r="E67" s="150">
        <v>0</v>
      </c>
      <c r="F67" s="150">
        <v>0</v>
      </c>
      <c r="G67" s="150">
        <f t="shared" si="14"/>
        <v>0</v>
      </c>
    </row>
    <row r="68" spans="1:8" x14ac:dyDescent="0.25">
      <c r="A68" s="69" t="s">
        <v>388</v>
      </c>
      <c r="B68" s="150">
        <v>0</v>
      </c>
      <c r="C68" s="150">
        <v>0</v>
      </c>
      <c r="D68" s="150">
        <v>0</v>
      </c>
      <c r="E68" s="150">
        <v>0</v>
      </c>
      <c r="F68" s="150">
        <v>0</v>
      </c>
      <c r="G68" s="150">
        <f t="shared" si="14"/>
        <v>0</v>
      </c>
    </row>
    <row r="69" spans="1:8" x14ac:dyDescent="0.25">
      <c r="A69" s="69" t="s">
        <v>389</v>
      </c>
      <c r="B69" s="150">
        <v>174517600.84000009</v>
      </c>
      <c r="C69" s="150">
        <v>83803264.689999998</v>
      </c>
      <c r="D69" s="150">
        <v>258320865.52999985</v>
      </c>
      <c r="E69" s="150">
        <v>35369552.170000024</v>
      </c>
      <c r="F69" s="150">
        <v>31029709.890000012</v>
      </c>
      <c r="G69" s="150">
        <f t="shared" si="14"/>
        <v>222951313.35999984</v>
      </c>
    </row>
    <row r="70" spans="1:8" x14ac:dyDescent="0.25">
      <c r="A70" s="69" t="s">
        <v>390</v>
      </c>
      <c r="B70" s="150">
        <v>0</v>
      </c>
      <c r="C70" s="150">
        <v>0</v>
      </c>
      <c r="D70" s="150">
        <v>0</v>
      </c>
      <c r="E70" s="150">
        <v>0</v>
      </c>
      <c r="F70" s="150">
        <v>0</v>
      </c>
      <c r="G70" s="150">
        <f t="shared" si="14"/>
        <v>0</v>
      </c>
    </row>
    <row r="71" spans="1:8" x14ac:dyDescent="0.25">
      <c r="A71" s="64" t="s">
        <v>3299</v>
      </c>
      <c r="B71" s="151">
        <f>SUM(B72:B75)</f>
        <v>0</v>
      </c>
      <c r="C71" s="151">
        <f t="shared" ref="C71:F71" si="15">SUM(C72:C75)</f>
        <v>0</v>
      </c>
      <c r="D71" s="151">
        <f t="shared" si="15"/>
        <v>0</v>
      </c>
      <c r="E71" s="151">
        <f t="shared" si="15"/>
        <v>0</v>
      </c>
      <c r="F71" s="151">
        <f t="shared" si="15"/>
        <v>0</v>
      </c>
      <c r="G71" s="151">
        <f>SUM(G72:G75)</f>
        <v>0</v>
      </c>
    </row>
    <row r="72" spans="1:8" x14ac:dyDescent="0.25">
      <c r="A72" s="69" t="s">
        <v>391</v>
      </c>
      <c r="B72" s="150">
        <v>0</v>
      </c>
      <c r="C72" s="150">
        <v>0</v>
      </c>
      <c r="D72" s="150">
        <v>0</v>
      </c>
      <c r="E72" s="150">
        <v>0</v>
      </c>
      <c r="F72" s="150">
        <v>0</v>
      </c>
      <c r="G72" s="150">
        <f>D72-E72</f>
        <v>0</v>
      </c>
    </row>
    <row r="73" spans="1:8" ht="30" x14ac:dyDescent="0.25">
      <c r="A73" s="69" t="s">
        <v>392</v>
      </c>
      <c r="B73" s="150">
        <v>0</v>
      </c>
      <c r="C73" s="150">
        <v>0</v>
      </c>
      <c r="D73" s="150">
        <v>0</v>
      </c>
      <c r="E73" s="150">
        <v>0</v>
      </c>
      <c r="F73" s="150">
        <v>0</v>
      </c>
      <c r="G73" s="150">
        <f t="shared" ref="G73:G75" si="16">D73-E73</f>
        <v>0</v>
      </c>
    </row>
    <row r="74" spans="1:8" x14ac:dyDescent="0.25">
      <c r="A74" s="69" t="s">
        <v>393</v>
      </c>
      <c r="B74" s="150">
        <v>0</v>
      </c>
      <c r="C74" s="150">
        <v>0</v>
      </c>
      <c r="D74" s="150">
        <v>0</v>
      </c>
      <c r="E74" s="150">
        <v>0</v>
      </c>
      <c r="F74" s="150">
        <v>0</v>
      </c>
      <c r="G74" s="150">
        <f t="shared" si="16"/>
        <v>0</v>
      </c>
    </row>
    <row r="75" spans="1:8" x14ac:dyDescent="0.25">
      <c r="A75" s="69" t="s">
        <v>394</v>
      </c>
      <c r="B75" s="150">
        <v>0</v>
      </c>
      <c r="C75" s="150">
        <v>0</v>
      </c>
      <c r="D75" s="150">
        <v>0</v>
      </c>
      <c r="E75" s="150">
        <v>0</v>
      </c>
      <c r="F75" s="150">
        <v>0</v>
      </c>
      <c r="G75" s="150">
        <f t="shared" si="16"/>
        <v>0</v>
      </c>
    </row>
    <row r="76" spans="1:8" x14ac:dyDescent="0.25">
      <c r="A76" s="54"/>
      <c r="B76" s="73"/>
      <c r="C76" s="73"/>
      <c r="D76" s="73"/>
      <c r="E76" s="73"/>
      <c r="F76" s="73"/>
      <c r="G76" s="73"/>
    </row>
    <row r="77" spans="1:8" x14ac:dyDescent="0.25">
      <c r="A77" s="55" t="s">
        <v>360</v>
      </c>
      <c r="B77" s="72">
        <f>B43+B9</f>
        <v>4007116009.9899998</v>
      </c>
      <c r="C77" s="72">
        <f t="shared" ref="C77:F77" si="17">C43+C9</f>
        <v>207586907.95999998</v>
      </c>
      <c r="D77" s="72">
        <f t="shared" si="17"/>
        <v>4214702917.9499989</v>
      </c>
      <c r="E77" s="72">
        <f t="shared" si="17"/>
        <v>735583767.67999983</v>
      </c>
      <c r="F77" s="72">
        <f t="shared" si="17"/>
        <v>650579103.22000003</v>
      </c>
      <c r="G77" s="72">
        <f>G43+G9</f>
        <v>3479119150.2699995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2001196837.2800021</v>
      </c>
      <c r="Q2" s="18">
        <f>'Formato 6 c)'!C9</f>
        <v>79540358.939999998</v>
      </c>
      <c r="R2" s="18">
        <f>'Formato 6 c)'!D9</f>
        <v>2080737196.2200015</v>
      </c>
      <c r="S2" s="18">
        <f>'Formato 6 c)'!E9</f>
        <v>303884591.30999994</v>
      </c>
      <c r="T2" s="18">
        <f>'Formato 6 c)'!F9</f>
        <v>266366183.40000001</v>
      </c>
      <c r="U2" s="18">
        <f>'Formato 6 c)'!G9</f>
        <v>1776852604.9100018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1828761175.0900021</v>
      </c>
      <c r="Q12" s="18">
        <f>'Formato 6 c)'!C19</f>
        <v>66394419.259999998</v>
      </c>
      <c r="R12" s="18">
        <f>'Formato 6 c)'!D19</f>
        <v>1895155594.3500013</v>
      </c>
      <c r="S12" s="18">
        <f>'Formato 6 c)'!E19</f>
        <v>294908320.94999993</v>
      </c>
      <c r="T12" s="18">
        <f>'Formato 6 c)'!F19</f>
        <v>259206275.46000001</v>
      </c>
      <c r="U12" s="18">
        <f>'Formato 6 c)'!G19</f>
        <v>1600247273.4000015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1828761175.0900021</v>
      </c>
      <c r="Q17" s="18">
        <f>'Formato 6 c)'!C24</f>
        <v>66394419.259999998</v>
      </c>
      <c r="R17" s="18">
        <f>'Formato 6 c)'!D24</f>
        <v>1895155594.3500013</v>
      </c>
      <c r="S17" s="18">
        <f>'Formato 6 c)'!E24</f>
        <v>294908320.94999993</v>
      </c>
      <c r="T17" s="18">
        <f>'Formato 6 c)'!F24</f>
        <v>259206275.46000001</v>
      </c>
      <c r="U17" s="18">
        <f>'Formato 6 c)'!G24</f>
        <v>1600247273.4000015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172435662.18999997</v>
      </c>
      <c r="Q20" s="18">
        <f>'Formato 6 c)'!C27</f>
        <v>13145939.679999994</v>
      </c>
      <c r="R20" s="18">
        <f>'Formato 6 c)'!D27</f>
        <v>185581601.87000012</v>
      </c>
      <c r="S20" s="18">
        <f>'Formato 6 c)'!E27</f>
        <v>8976270.3600000013</v>
      </c>
      <c r="T20" s="18">
        <f>'Formato 6 c)'!F27</f>
        <v>7159907.9400000004</v>
      </c>
      <c r="U20" s="18">
        <f>'Formato 6 c)'!G27</f>
        <v>176605331.51000011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172435662.18999997</v>
      </c>
      <c r="Q28" s="18">
        <f>'Formato 6 c)'!C35</f>
        <v>13145939.679999994</v>
      </c>
      <c r="R28" s="18">
        <f>'Formato 6 c)'!D35</f>
        <v>185581601.87000012</v>
      </c>
      <c r="S28" s="18">
        <f>'Formato 6 c)'!E35</f>
        <v>8976270.3600000013</v>
      </c>
      <c r="T28" s="18">
        <f>'Formato 6 c)'!F35</f>
        <v>7159907.9400000004</v>
      </c>
      <c r="U28" s="18">
        <f>'Formato 6 c)'!G35</f>
        <v>176605331.51000011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2005919172.7099974</v>
      </c>
      <c r="Q35" s="18">
        <f>'Formato 6 c)'!C43</f>
        <v>128046549.02</v>
      </c>
      <c r="R35" s="18">
        <f>'Formato 6 c)'!D43</f>
        <v>2133965721.7299972</v>
      </c>
      <c r="S35" s="18">
        <f>'Formato 6 c)'!E43</f>
        <v>431699176.36999995</v>
      </c>
      <c r="T35" s="18">
        <f>'Formato 6 c)'!F43</f>
        <v>384212919.81999999</v>
      </c>
      <c r="U35" s="18">
        <f>'Formato 6 c)'!G43</f>
        <v>1702266545.3599975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1831401571.8699973</v>
      </c>
      <c r="Q45" s="18">
        <f>'Formato 6 c)'!C53</f>
        <v>44243284.329999998</v>
      </c>
      <c r="R45" s="18">
        <f>'Formato 6 c)'!D53</f>
        <v>1875644856.1999974</v>
      </c>
      <c r="S45" s="18">
        <f>'Formato 6 c)'!E53</f>
        <v>396329624.19999993</v>
      </c>
      <c r="T45" s="18">
        <f>'Formato 6 c)'!F53</f>
        <v>353183209.93000001</v>
      </c>
      <c r="U45" s="18">
        <f>'Formato 6 c)'!G53</f>
        <v>1479315231.9999976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1831401571.8699973</v>
      </c>
      <c r="Q50" s="18">
        <f>'Formato 6 c)'!C58</f>
        <v>44243284.329999998</v>
      </c>
      <c r="R50" s="18">
        <f>'Formato 6 c)'!D58</f>
        <v>1875644856.1999974</v>
      </c>
      <c r="S50" s="18">
        <f>'Formato 6 c)'!E58</f>
        <v>396329624.19999993</v>
      </c>
      <c r="T50" s="18">
        <f>'Formato 6 c)'!F58</f>
        <v>353183209.93000001</v>
      </c>
      <c r="U50" s="18">
        <f>'Formato 6 c)'!G58</f>
        <v>1479315231.9999976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174517600.84000009</v>
      </c>
      <c r="Q53" s="18">
        <f>'Formato 6 c)'!C61</f>
        <v>83803264.689999998</v>
      </c>
      <c r="R53" s="18">
        <f>'Formato 6 c)'!D61</f>
        <v>258320865.52999985</v>
      </c>
      <c r="S53" s="18">
        <f>'Formato 6 c)'!E61</f>
        <v>35369552.170000024</v>
      </c>
      <c r="T53" s="18">
        <f>'Formato 6 c)'!F61</f>
        <v>31029709.890000012</v>
      </c>
      <c r="U53" s="18">
        <f>'Formato 6 c)'!G61</f>
        <v>222951313.35999984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174517600.84000009</v>
      </c>
      <c r="Q61" s="18">
        <f>'Formato 6 c)'!C69</f>
        <v>83803264.689999998</v>
      </c>
      <c r="R61" s="18">
        <f>'Formato 6 c)'!D69</f>
        <v>258320865.52999985</v>
      </c>
      <c r="S61" s="18">
        <f>'Formato 6 c)'!E69</f>
        <v>35369552.170000024</v>
      </c>
      <c r="T61" s="18">
        <f>'Formato 6 c)'!F69</f>
        <v>31029709.890000012</v>
      </c>
      <c r="U61" s="18">
        <f>'Formato 6 c)'!G69</f>
        <v>222951313.35999984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4007116009.9899998</v>
      </c>
      <c r="Q68" s="18">
        <f>'Formato 6 c)'!C77</f>
        <v>207586907.95999998</v>
      </c>
      <c r="R68" s="18">
        <f>'Formato 6 c)'!D77</f>
        <v>4214702917.9499989</v>
      </c>
      <c r="S68" s="18">
        <f>'Formato 6 c)'!E77</f>
        <v>735583767.67999983</v>
      </c>
      <c r="T68" s="18">
        <f>'Formato 6 c)'!F77</f>
        <v>650579103.22000003</v>
      </c>
      <c r="U68" s="18">
        <f>'Formato 6 c)'!G77</f>
        <v>3479119150.2699995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Universidad de Guanajuato, Gobierno del Estado de Guanajuato</v>
      </c>
    </row>
    <row r="7" spans="2:3" ht="14.25" x14ac:dyDescent="0.45">
      <c r="C7" t="str">
        <f>CONCATENATE(ENTE_PUBLICO," (a)")</f>
        <v>Universidad de Guanajuato,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807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Guanajuato, Gobierno del Estado de Guanajuato</v>
      </c>
    </row>
    <row r="12" spans="2:3" x14ac:dyDescent="0.25">
      <c r="B12" t="s">
        <v>794</v>
      </c>
      <c r="C12" s="24">
        <v>2020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1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2020 (m = g – l)</v>
      </c>
    </row>
    <row r="20" spans="4:9" ht="57" x14ac:dyDescent="0.4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ht="14.25" x14ac:dyDescent="0.4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ht="14.25" x14ac:dyDescent="0.45">
      <c r="D26" s="90"/>
    </row>
    <row r="29" spans="4:9" x14ac:dyDescent="0.25">
      <c r="D29" t="s">
        <v>3143</v>
      </c>
      <c r="E29" t="s">
        <v>3144</v>
      </c>
    </row>
    <row r="30" spans="4:9" x14ac:dyDescent="0.25">
      <c r="D30" s="136">
        <v>-1.7976931348623099E+100</v>
      </c>
      <c r="E30" s="136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37">
        <v>36526</v>
      </c>
      <c r="E33" s="137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6" t="s">
        <v>3287</v>
      </c>
      <c r="B1" s="175"/>
      <c r="C1" s="175"/>
      <c r="D1" s="175"/>
      <c r="E1" s="175"/>
      <c r="F1" s="175"/>
      <c r="G1" s="175"/>
    </row>
    <row r="2" spans="1:7" ht="14.25" x14ac:dyDescent="0.45">
      <c r="A2" s="157" t="str">
        <f>ENTE_PUBLICO_A</f>
        <v>Universidad de Guanajuato,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3" t="s">
        <v>277</v>
      </c>
      <c r="B3" s="164"/>
      <c r="C3" s="164"/>
      <c r="D3" s="164"/>
      <c r="E3" s="164"/>
      <c r="F3" s="164"/>
      <c r="G3" s="165"/>
    </row>
    <row r="4" spans="1:7" x14ac:dyDescent="0.25">
      <c r="A4" s="163" t="s">
        <v>399</v>
      </c>
      <c r="B4" s="164"/>
      <c r="C4" s="164"/>
      <c r="D4" s="164"/>
      <c r="E4" s="164"/>
      <c r="F4" s="164"/>
      <c r="G4" s="165"/>
    </row>
    <row r="5" spans="1:7" ht="14.25" x14ac:dyDescent="0.45">
      <c r="A5" s="163" t="str">
        <f>TRIMESTRE</f>
        <v>Del 1 de enero al 30 de marzo de 2020 (b)</v>
      </c>
      <c r="B5" s="164"/>
      <c r="C5" s="164"/>
      <c r="D5" s="164"/>
      <c r="E5" s="164"/>
      <c r="F5" s="164"/>
      <c r="G5" s="165"/>
    </row>
    <row r="6" spans="1:7" ht="14.25" x14ac:dyDescent="0.4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361</v>
      </c>
      <c r="B7" s="177" t="s">
        <v>279</v>
      </c>
      <c r="C7" s="177"/>
      <c r="D7" s="177"/>
      <c r="E7" s="177"/>
      <c r="F7" s="177"/>
      <c r="G7" s="177" t="s">
        <v>280</v>
      </c>
    </row>
    <row r="8" spans="1:7" ht="29.25" customHeight="1" x14ac:dyDescent="0.25">
      <c r="A8" s="173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4"/>
    </row>
    <row r="9" spans="1:7" ht="14.25" x14ac:dyDescent="0.45">
      <c r="A9" s="52" t="s">
        <v>400</v>
      </c>
      <c r="B9" s="66">
        <f>SUM(B10,B11,B12,B15,B16,B19)</f>
        <v>1084079858.9400001</v>
      </c>
      <c r="C9" s="66">
        <f t="shared" ref="C9:F9" si="0">SUM(C10,C11,C12,C15,C16,C19)</f>
        <v>19043542.599999987</v>
      </c>
      <c r="D9" s="66">
        <f t="shared" si="0"/>
        <v>1103123401.54</v>
      </c>
      <c r="E9" s="66">
        <f t="shared" si="0"/>
        <v>235998730.58000001</v>
      </c>
      <c r="F9" s="66">
        <f t="shared" si="0"/>
        <v>210918922.47</v>
      </c>
      <c r="G9" s="66">
        <f>SUM(G10,G11,G12,G15,G16,G19)</f>
        <v>867124670.95999992</v>
      </c>
    </row>
    <row r="10" spans="1:7" x14ac:dyDescent="0.25">
      <c r="A10" s="53" t="s">
        <v>401</v>
      </c>
      <c r="B10" s="152">
        <v>838632844.72000003</v>
      </c>
      <c r="C10" s="152">
        <v>13946934.279999971</v>
      </c>
      <c r="D10" s="152">
        <v>852579779</v>
      </c>
      <c r="E10" s="152">
        <v>181781199.43000001</v>
      </c>
      <c r="F10" s="152">
        <v>162379722.08000001</v>
      </c>
      <c r="G10" s="152">
        <f>D10-E10</f>
        <v>670798579.56999993</v>
      </c>
    </row>
    <row r="11" spans="1:7" x14ac:dyDescent="0.25">
      <c r="A11" s="53" t="s">
        <v>402</v>
      </c>
      <c r="B11" s="152">
        <v>229319817.41999999</v>
      </c>
      <c r="C11" s="152">
        <v>3813717.1100000143</v>
      </c>
      <c r="D11" s="152">
        <v>233133534.53</v>
      </c>
      <c r="E11" s="152">
        <v>49707129.549999997</v>
      </c>
      <c r="F11" s="152">
        <v>44401895.840000004</v>
      </c>
      <c r="G11" s="152">
        <f>D11-E11</f>
        <v>183426404.98000002</v>
      </c>
    </row>
    <row r="12" spans="1:7" ht="14.25" x14ac:dyDescent="0.45">
      <c r="A12" s="53" t="s">
        <v>403</v>
      </c>
      <c r="B12" s="67">
        <f>B13+B14</f>
        <v>16127196.800000001</v>
      </c>
      <c r="C12" s="67">
        <f t="shared" ref="C12:F12" si="1">C13+C14</f>
        <v>268204.3200000003</v>
      </c>
      <c r="D12" s="67">
        <f t="shared" si="1"/>
        <v>16395401.120000001</v>
      </c>
      <c r="E12" s="67">
        <f t="shared" si="1"/>
        <v>3495714.71</v>
      </c>
      <c r="F12" s="67">
        <f t="shared" si="1"/>
        <v>3122617.66</v>
      </c>
      <c r="G12" s="67">
        <f>G13+G14</f>
        <v>12899686.41</v>
      </c>
    </row>
    <row r="13" spans="1:7" x14ac:dyDescent="0.25">
      <c r="A13" s="63" t="s">
        <v>404</v>
      </c>
      <c r="B13" s="152">
        <v>11101880.26</v>
      </c>
      <c r="C13" s="152">
        <v>184630.5</v>
      </c>
      <c r="D13" s="152">
        <v>11286510.76</v>
      </c>
      <c r="E13" s="152">
        <v>2406432.23</v>
      </c>
      <c r="F13" s="152">
        <v>2149594.12</v>
      </c>
      <c r="G13" s="152">
        <f>D13-E13</f>
        <v>8880078.5299999993</v>
      </c>
    </row>
    <row r="14" spans="1:7" x14ac:dyDescent="0.25">
      <c r="A14" s="63" t="s">
        <v>405</v>
      </c>
      <c r="B14" s="152">
        <v>5025316.54</v>
      </c>
      <c r="C14" s="152">
        <v>83573.820000000298</v>
      </c>
      <c r="D14" s="152">
        <v>5108890.3600000003</v>
      </c>
      <c r="E14" s="152">
        <v>1089282.48</v>
      </c>
      <c r="F14" s="152">
        <v>973023.54</v>
      </c>
      <c r="G14" s="152">
        <f>D14-E14</f>
        <v>4019607.8800000004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64" t="s">
        <v>407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x14ac:dyDescent="0.25">
      <c r="A19" s="53" t="s">
        <v>410</v>
      </c>
      <c r="B19" s="67">
        <v>0</v>
      </c>
      <c r="C19" s="67">
        <v>1014686.89</v>
      </c>
      <c r="D19" s="67">
        <v>1014686.89</v>
      </c>
      <c r="E19" s="67">
        <v>1014686.89</v>
      </c>
      <c r="F19" s="67">
        <v>1014686.89</v>
      </c>
      <c r="G19" s="67"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1787651320.47</v>
      </c>
      <c r="C21" s="66">
        <f t="shared" ref="C21:F21" si="2">SUM(C22,C23,C24,C27,C28,C31)</f>
        <v>16045252.239999987</v>
      </c>
      <c r="D21" s="66">
        <f t="shared" si="2"/>
        <v>1803696572.71</v>
      </c>
      <c r="E21" s="66">
        <f t="shared" si="2"/>
        <v>399455064.72199994</v>
      </c>
      <c r="F21" s="66">
        <f t="shared" si="2"/>
        <v>352881267.78999996</v>
      </c>
      <c r="G21" s="66">
        <f>SUM(G22,G23,G24,G27,G28,G31)</f>
        <v>1404241507.9879999</v>
      </c>
    </row>
    <row r="22" spans="1:7" s="24" customFormat="1" x14ac:dyDescent="0.25">
      <c r="A22" s="53" t="s">
        <v>401</v>
      </c>
      <c r="B22" s="67">
        <v>287688840.74000001</v>
      </c>
      <c r="C22" s="67">
        <v>2551306.1999999881</v>
      </c>
      <c r="D22" s="67">
        <v>290240146.94</v>
      </c>
      <c r="E22" s="67">
        <v>64253900.68</v>
      </c>
      <c r="F22" s="67">
        <v>56758724.460000001</v>
      </c>
      <c r="G22" s="67">
        <v>225986246.25999999</v>
      </c>
    </row>
    <row r="23" spans="1:7" s="24" customFormat="1" x14ac:dyDescent="0.25">
      <c r="A23" s="53" t="s">
        <v>402</v>
      </c>
      <c r="B23" s="67">
        <v>1495981520.05</v>
      </c>
      <c r="C23" s="67">
        <v>13266788.25</v>
      </c>
      <c r="D23" s="67">
        <v>1509248308.3</v>
      </c>
      <c r="E23" s="67">
        <v>334120182.58999997</v>
      </c>
      <c r="F23" s="67">
        <v>295145278.06999999</v>
      </c>
      <c r="G23" s="67">
        <v>1175128125.71</v>
      </c>
    </row>
    <row r="24" spans="1:7" s="24" customFormat="1" x14ac:dyDescent="0.25">
      <c r="A24" s="53" t="s">
        <v>403</v>
      </c>
      <c r="B24" s="67">
        <f>B25+B26</f>
        <v>3980959.6799999997</v>
      </c>
      <c r="C24" s="67">
        <f t="shared" ref="C24:G24" si="3">C25+C26</f>
        <v>35304.280000000028</v>
      </c>
      <c r="D24" s="67">
        <f t="shared" si="3"/>
        <v>4016263.96</v>
      </c>
      <c r="E24" s="67">
        <f t="shared" si="3"/>
        <v>889127.94200000004</v>
      </c>
      <c r="F24" s="67">
        <f t="shared" si="3"/>
        <v>785411.75</v>
      </c>
      <c r="G24" s="67">
        <f t="shared" si="3"/>
        <v>3127136.0179999997</v>
      </c>
    </row>
    <row r="25" spans="1:7" s="24" customFormat="1" x14ac:dyDescent="0.25">
      <c r="A25" s="63" t="s">
        <v>404</v>
      </c>
      <c r="B25" s="67">
        <v>1051055.0900000001</v>
      </c>
      <c r="C25" s="67">
        <v>9321.059999999823</v>
      </c>
      <c r="D25" s="67">
        <v>1060376.1499999999</v>
      </c>
      <c r="E25" s="67">
        <v>234748.03200000001</v>
      </c>
      <c r="F25" s="67">
        <v>207364.83</v>
      </c>
      <c r="G25" s="67">
        <v>825628.1179999999</v>
      </c>
    </row>
    <row r="26" spans="1:7" s="24" customFormat="1" x14ac:dyDescent="0.25">
      <c r="A26" s="63" t="s">
        <v>405</v>
      </c>
      <c r="B26" s="67">
        <v>2929904.59</v>
      </c>
      <c r="C26" s="67">
        <v>25983.220000000205</v>
      </c>
      <c r="D26" s="67">
        <v>2955887.81</v>
      </c>
      <c r="E26" s="67">
        <v>654379.91</v>
      </c>
      <c r="F26" s="67">
        <v>578046.92000000004</v>
      </c>
      <c r="G26" s="67">
        <v>2301507.9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4">C29+C30</f>
        <v>0</v>
      </c>
      <c r="D28" s="67">
        <f t="shared" si="4"/>
        <v>0</v>
      </c>
      <c r="E28" s="67">
        <f t="shared" si="4"/>
        <v>0</v>
      </c>
      <c r="F28" s="67">
        <f t="shared" si="4"/>
        <v>0</v>
      </c>
      <c r="G28" s="67">
        <f t="shared" si="4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</row>
    <row r="31" spans="1:7" s="24" customFormat="1" x14ac:dyDescent="0.25">
      <c r="A31" s="53" t="s">
        <v>410</v>
      </c>
      <c r="B31" s="67">
        <v>0</v>
      </c>
      <c r="C31" s="67">
        <v>191853.51</v>
      </c>
      <c r="D31" s="67">
        <v>191853.51</v>
      </c>
      <c r="E31" s="67">
        <v>191853.51</v>
      </c>
      <c r="F31" s="67">
        <v>191853.51</v>
      </c>
      <c r="G31" s="67"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2871731179.4099998</v>
      </c>
      <c r="C33" s="66">
        <f t="shared" ref="C33:G33" si="5">C21+C9</f>
        <v>35088794.839999974</v>
      </c>
      <c r="D33" s="66">
        <f t="shared" si="5"/>
        <v>2906819974.25</v>
      </c>
      <c r="E33" s="66">
        <f t="shared" si="5"/>
        <v>635453795.30199993</v>
      </c>
      <c r="F33" s="66">
        <f t="shared" si="5"/>
        <v>563800190.25999999</v>
      </c>
      <c r="G33" s="66">
        <f t="shared" si="5"/>
        <v>2271366178.948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1084079858.9400001</v>
      </c>
      <c r="Q2" s="18">
        <f>'Formato 6 d)'!C9</f>
        <v>19043542.599999987</v>
      </c>
      <c r="R2" s="18">
        <f>'Formato 6 d)'!D9</f>
        <v>1103123401.54</v>
      </c>
      <c r="S2" s="18">
        <f>'Formato 6 d)'!E9</f>
        <v>235998730.58000001</v>
      </c>
      <c r="T2" s="18">
        <f>'Formato 6 d)'!F9</f>
        <v>210918922.47</v>
      </c>
      <c r="U2" s="18">
        <f>'Formato 6 d)'!G9</f>
        <v>867124670.95999992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838632844.72000003</v>
      </c>
      <c r="Q3" s="18">
        <f>'Formato 6 d)'!C10</f>
        <v>13946934.279999971</v>
      </c>
      <c r="R3" s="18">
        <f>'Formato 6 d)'!D10</f>
        <v>852579779</v>
      </c>
      <c r="S3" s="18">
        <f>'Formato 6 d)'!E10</f>
        <v>181781199.43000001</v>
      </c>
      <c r="T3" s="18">
        <f>'Formato 6 d)'!F10</f>
        <v>162379722.08000001</v>
      </c>
      <c r="U3" s="18">
        <f>'Formato 6 d)'!G10</f>
        <v>670798579.56999993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229319817.41999999</v>
      </c>
      <c r="Q4" s="18">
        <f>'Formato 6 d)'!C11</f>
        <v>3813717.1100000143</v>
      </c>
      <c r="R4" s="18">
        <f>'Formato 6 d)'!D11</f>
        <v>233133534.53</v>
      </c>
      <c r="S4" s="18">
        <f>'Formato 6 d)'!E11</f>
        <v>49707129.549999997</v>
      </c>
      <c r="T4" s="18">
        <f>'Formato 6 d)'!F11</f>
        <v>44401895.840000004</v>
      </c>
      <c r="U4" s="18">
        <f>'Formato 6 d)'!G11</f>
        <v>183426404.98000002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16127196.800000001</v>
      </c>
      <c r="Q5" s="18">
        <f>'Formato 6 d)'!C12</f>
        <v>268204.3200000003</v>
      </c>
      <c r="R5" s="18">
        <f>'Formato 6 d)'!D12</f>
        <v>16395401.120000001</v>
      </c>
      <c r="S5" s="18">
        <f>'Formato 6 d)'!E12</f>
        <v>3495714.71</v>
      </c>
      <c r="T5" s="18">
        <f>'Formato 6 d)'!F12</f>
        <v>3122617.66</v>
      </c>
      <c r="U5" s="18">
        <f>'Formato 6 d)'!G12</f>
        <v>12899686.41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11101880.26</v>
      </c>
      <c r="Q6" s="18">
        <f>'Formato 6 d)'!C13</f>
        <v>184630.5</v>
      </c>
      <c r="R6" s="18">
        <f>'Formato 6 d)'!D13</f>
        <v>11286510.76</v>
      </c>
      <c r="S6" s="18">
        <f>'Formato 6 d)'!E13</f>
        <v>2406432.23</v>
      </c>
      <c r="T6" s="18">
        <f>'Formato 6 d)'!F13</f>
        <v>2149594.12</v>
      </c>
      <c r="U6" s="18">
        <f>'Formato 6 d)'!G13</f>
        <v>8880078.5299999993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5025316.54</v>
      </c>
      <c r="Q7" s="18">
        <f>'Formato 6 d)'!C14</f>
        <v>83573.820000000298</v>
      </c>
      <c r="R7" s="18">
        <f>'Formato 6 d)'!D14</f>
        <v>5108890.3600000003</v>
      </c>
      <c r="S7" s="18">
        <f>'Formato 6 d)'!E14</f>
        <v>1089282.48</v>
      </c>
      <c r="T7" s="18">
        <f>'Formato 6 d)'!F14</f>
        <v>973023.54</v>
      </c>
      <c r="U7" s="18">
        <f>'Formato 6 d)'!G14</f>
        <v>4019607.8800000004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1014686.89</v>
      </c>
      <c r="R12" s="18">
        <f>'Formato 6 d)'!D19</f>
        <v>1014686.89</v>
      </c>
      <c r="S12" s="18">
        <f>'Formato 6 d)'!E19</f>
        <v>1014686.89</v>
      </c>
      <c r="T12" s="18">
        <f>'Formato 6 d)'!F19</f>
        <v>1014686.89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1787651320.47</v>
      </c>
      <c r="Q13" s="18">
        <f>'Formato 6 d)'!C21</f>
        <v>16045252.239999987</v>
      </c>
      <c r="R13" s="18">
        <f>'Formato 6 d)'!D21</f>
        <v>1803696572.71</v>
      </c>
      <c r="S13" s="18">
        <f>'Formato 6 d)'!E21</f>
        <v>399455064.72199994</v>
      </c>
      <c r="T13" s="18">
        <f>'Formato 6 d)'!F21</f>
        <v>352881267.78999996</v>
      </c>
      <c r="U13" s="18">
        <f>'Formato 6 d)'!G21</f>
        <v>1404241507.9879999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287688840.74000001</v>
      </c>
      <c r="Q14" s="18">
        <f>'Formato 6 d)'!C22</f>
        <v>2551306.1999999881</v>
      </c>
      <c r="R14" s="18">
        <f>'Formato 6 d)'!D22</f>
        <v>290240146.94</v>
      </c>
      <c r="S14" s="18">
        <f>'Formato 6 d)'!E22</f>
        <v>64253900.68</v>
      </c>
      <c r="T14" s="18">
        <f>'Formato 6 d)'!F22</f>
        <v>56758724.460000001</v>
      </c>
      <c r="U14" s="18">
        <f>'Formato 6 d)'!G22</f>
        <v>225986246.25999999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1495981520.05</v>
      </c>
      <c r="Q15" s="18">
        <f>'Formato 6 d)'!C23</f>
        <v>13266788.25</v>
      </c>
      <c r="R15" s="18">
        <f>'Formato 6 d)'!D23</f>
        <v>1509248308.3</v>
      </c>
      <c r="S15" s="18">
        <f>'Formato 6 d)'!E23</f>
        <v>334120182.58999997</v>
      </c>
      <c r="T15" s="18">
        <f>'Formato 6 d)'!F23</f>
        <v>295145278.06999999</v>
      </c>
      <c r="U15" s="18">
        <f>'Formato 6 d)'!G23</f>
        <v>1175128125.71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3980959.6799999997</v>
      </c>
      <c r="Q16" s="18">
        <f>'Formato 6 d)'!C24</f>
        <v>35304.280000000028</v>
      </c>
      <c r="R16" s="18">
        <f>'Formato 6 d)'!D24</f>
        <v>4016263.96</v>
      </c>
      <c r="S16" s="18">
        <f>'Formato 6 d)'!E24</f>
        <v>889127.94200000004</v>
      </c>
      <c r="T16" s="18">
        <f>'Formato 6 d)'!F24</f>
        <v>785411.75</v>
      </c>
      <c r="U16" s="18">
        <f>'Formato 6 d)'!G24</f>
        <v>3127136.0179999997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1051055.0900000001</v>
      </c>
      <c r="Q17" s="18">
        <f>'Formato 6 d)'!C25</f>
        <v>9321.059999999823</v>
      </c>
      <c r="R17" s="18">
        <f>'Formato 6 d)'!D25</f>
        <v>1060376.1499999999</v>
      </c>
      <c r="S17" s="18">
        <f>'Formato 6 d)'!E25</f>
        <v>234748.03200000001</v>
      </c>
      <c r="T17" s="18">
        <f>'Formato 6 d)'!F25</f>
        <v>207364.83</v>
      </c>
      <c r="U17" s="18">
        <f>'Formato 6 d)'!G25</f>
        <v>825628.1179999999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2929904.59</v>
      </c>
      <c r="Q18" s="18">
        <f>'Formato 6 d)'!C26</f>
        <v>25983.220000000205</v>
      </c>
      <c r="R18" s="18">
        <f>'Formato 6 d)'!D26</f>
        <v>2955887.81</v>
      </c>
      <c r="S18" s="18">
        <f>'Formato 6 d)'!E26</f>
        <v>654379.91</v>
      </c>
      <c r="T18" s="18">
        <f>'Formato 6 d)'!F26</f>
        <v>578046.92000000004</v>
      </c>
      <c r="U18" s="18">
        <f>'Formato 6 d)'!G26</f>
        <v>2301507.9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191853.51</v>
      </c>
      <c r="R23" s="18">
        <f>'Formato 6 d)'!D31</f>
        <v>191853.51</v>
      </c>
      <c r="S23" s="18">
        <f>'Formato 6 d)'!E31</f>
        <v>191853.51</v>
      </c>
      <c r="T23" s="18">
        <f>'Formato 6 d)'!F31</f>
        <v>191853.51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2871731179.4099998</v>
      </c>
      <c r="Q24" s="18">
        <f>'Formato 6 d)'!C33</f>
        <v>35088794.839999974</v>
      </c>
      <c r="R24" s="18">
        <f>'Formato 6 d)'!D33</f>
        <v>2906819974.25</v>
      </c>
      <c r="S24" s="18">
        <f>'Formato 6 d)'!E33</f>
        <v>635453795.30199993</v>
      </c>
      <c r="T24" s="18">
        <f>'Formato 6 d)'!F33</f>
        <v>563800190.25999999</v>
      </c>
      <c r="U24" s="18">
        <f>'Formato 6 d)'!G33</f>
        <v>2271366178.948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zoomScale="85" zoomScaleNormal="85" zoomScalePageLayoutView="90" workbookViewId="0">
      <selection activeCell="B13" sqref="B1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5" t="s">
        <v>413</v>
      </c>
      <c r="B1" s="175"/>
      <c r="C1" s="175"/>
      <c r="D1" s="175"/>
      <c r="E1" s="175"/>
      <c r="F1" s="175"/>
      <c r="G1" s="175"/>
    </row>
    <row r="2" spans="1:7" ht="14.25" x14ac:dyDescent="0.45">
      <c r="A2" s="157" t="str">
        <f>ENTIDAD</f>
        <v>Municipio de Guanajuato, Gobierno del Estado de Guanajuato</v>
      </c>
      <c r="B2" s="158"/>
      <c r="C2" s="158"/>
      <c r="D2" s="158"/>
      <c r="E2" s="158"/>
      <c r="F2" s="158"/>
      <c r="G2" s="159"/>
    </row>
    <row r="3" spans="1:7" ht="14.25" x14ac:dyDescent="0.45">
      <c r="A3" s="160" t="s">
        <v>414</v>
      </c>
      <c r="B3" s="161"/>
      <c r="C3" s="161"/>
      <c r="D3" s="161"/>
      <c r="E3" s="161"/>
      <c r="F3" s="161"/>
      <c r="G3" s="162"/>
    </row>
    <row r="4" spans="1:7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ht="14.25" x14ac:dyDescent="0.45">
      <c r="A5" s="160" t="s">
        <v>415</v>
      </c>
      <c r="B5" s="161"/>
      <c r="C5" s="161"/>
      <c r="D5" s="161"/>
      <c r="E5" s="161"/>
      <c r="F5" s="161"/>
      <c r="G5" s="162"/>
    </row>
    <row r="6" spans="1:7" x14ac:dyDescent="0.25">
      <c r="A6" s="172" t="s">
        <v>3288</v>
      </c>
      <c r="B6" s="51">
        <f>ANIO1P</f>
        <v>2021</v>
      </c>
      <c r="C6" s="185" t="str">
        <f>ANIO2P</f>
        <v>2022 (d)</v>
      </c>
      <c r="D6" s="185" t="str">
        <f>ANIO3P</f>
        <v>2023 (d)</v>
      </c>
      <c r="E6" s="185" t="str">
        <f>ANIO4P</f>
        <v>2024 (d)</v>
      </c>
      <c r="F6" s="185" t="str">
        <f>ANIO5P</f>
        <v>2025 (d)</v>
      </c>
      <c r="G6" s="185" t="str">
        <f>ANIO6P</f>
        <v>2026 (d)</v>
      </c>
    </row>
    <row r="7" spans="1:7" ht="48" customHeight="1" x14ac:dyDescent="0.25">
      <c r="A7" s="173"/>
      <c r="B7" s="86" t="s">
        <v>3291</v>
      </c>
      <c r="C7" s="186"/>
      <c r="D7" s="186"/>
      <c r="E7" s="186"/>
      <c r="F7" s="186"/>
      <c r="G7" s="186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5" t="s">
        <v>451</v>
      </c>
      <c r="B1" s="175"/>
      <c r="C1" s="175"/>
      <c r="D1" s="175"/>
      <c r="E1" s="175"/>
      <c r="F1" s="175"/>
      <c r="G1" s="175"/>
    </row>
    <row r="2" spans="1:7" customFormat="1" ht="14.25" x14ac:dyDescent="0.45">
      <c r="A2" s="157" t="str">
        <f>ENTIDAD</f>
        <v>Municipio de Guanajuato, Gobierno del Estado de Guanajuato</v>
      </c>
      <c r="B2" s="158"/>
      <c r="C2" s="158"/>
      <c r="D2" s="158"/>
      <c r="E2" s="158"/>
      <c r="F2" s="158"/>
      <c r="G2" s="159"/>
    </row>
    <row r="3" spans="1:7" customFormat="1" ht="14.25" x14ac:dyDescent="0.45">
      <c r="A3" s="160" t="s">
        <v>452</v>
      </c>
      <c r="B3" s="161"/>
      <c r="C3" s="161"/>
      <c r="D3" s="161"/>
      <c r="E3" s="161"/>
      <c r="F3" s="161"/>
      <c r="G3" s="162"/>
    </row>
    <row r="4" spans="1:7" customFormat="1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customFormat="1" ht="14.25" x14ac:dyDescent="0.45">
      <c r="A5" s="160" t="s">
        <v>415</v>
      </c>
      <c r="B5" s="161"/>
      <c r="C5" s="161"/>
      <c r="D5" s="161"/>
      <c r="E5" s="161"/>
      <c r="F5" s="161"/>
      <c r="G5" s="162"/>
    </row>
    <row r="6" spans="1:7" customFormat="1" x14ac:dyDescent="0.25">
      <c r="A6" s="187" t="s">
        <v>3142</v>
      </c>
      <c r="B6" s="51">
        <f>ANIO1P</f>
        <v>2021</v>
      </c>
      <c r="C6" s="185" t="str">
        <f>ANIO2P</f>
        <v>2022 (d)</v>
      </c>
      <c r="D6" s="185" t="str">
        <f>ANIO3P</f>
        <v>2023 (d)</v>
      </c>
      <c r="E6" s="185" t="str">
        <f>ANIO4P</f>
        <v>2024 (d)</v>
      </c>
      <c r="F6" s="185" t="str">
        <f>ANIO5P</f>
        <v>2025 (d)</v>
      </c>
      <c r="G6" s="185" t="str">
        <f>ANIO6P</f>
        <v>2026 (d)</v>
      </c>
    </row>
    <row r="7" spans="1:7" customFormat="1" ht="48" customHeight="1" x14ac:dyDescent="0.25">
      <c r="A7" s="188"/>
      <c r="B7" s="86" t="s">
        <v>3291</v>
      </c>
      <c r="C7" s="186"/>
      <c r="D7" s="186"/>
      <c r="E7" s="186"/>
      <c r="F7" s="186"/>
      <c r="G7" s="186"/>
    </row>
    <row r="8" spans="1:7" x14ac:dyDescent="0.25">
      <c r="A8" s="52" t="s">
        <v>453</v>
      </c>
      <c r="B8" s="59">
        <f>SUM(B9:B17)</f>
        <v>2071238726.5848</v>
      </c>
      <c r="C8" s="59">
        <f t="shared" ref="C8:G8" si="0">SUM(C9:C17)</f>
        <v>2143732082.0152678</v>
      </c>
      <c r="D8" s="59">
        <f t="shared" si="0"/>
        <v>2218762704.8858023</v>
      </c>
      <c r="E8" s="59">
        <f t="shared" si="0"/>
        <v>2296419399.5568051</v>
      </c>
      <c r="F8" s="59">
        <f t="shared" si="0"/>
        <v>2376794078.5412927</v>
      </c>
      <c r="G8" s="59">
        <f t="shared" si="0"/>
        <v>2376794078.5412927</v>
      </c>
    </row>
    <row r="9" spans="1:7" x14ac:dyDescent="0.25">
      <c r="A9" s="53" t="s">
        <v>454</v>
      </c>
      <c r="B9" s="146">
        <v>1122022654.0028999</v>
      </c>
      <c r="C9" s="146">
        <v>1161293446.8930013</v>
      </c>
      <c r="D9" s="146">
        <v>1201938717.5342562</v>
      </c>
      <c r="E9" s="146">
        <v>1244006572.6479552</v>
      </c>
      <c r="F9" s="146">
        <v>1287546802.6906335</v>
      </c>
      <c r="G9" s="146">
        <v>1287546802.6906335</v>
      </c>
    </row>
    <row r="10" spans="1:7" x14ac:dyDescent="0.25">
      <c r="A10" s="53" t="s">
        <v>455</v>
      </c>
      <c r="B10" s="146">
        <v>65629330.914600022</v>
      </c>
      <c r="C10" s="146">
        <v>67926357.496611014</v>
      </c>
      <c r="D10" s="146">
        <v>70303780.008992389</v>
      </c>
      <c r="E10" s="146">
        <v>72764412.309307113</v>
      </c>
      <c r="F10" s="146">
        <v>75311166.740132853</v>
      </c>
      <c r="G10" s="146">
        <v>75311166.740132853</v>
      </c>
    </row>
    <row r="11" spans="1:7" x14ac:dyDescent="0.25">
      <c r="A11" s="53" t="s">
        <v>456</v>
      </c>
      <c r="B11" s="146">
        <v>312770491.83719993</v>
      </c>
      <c r="C11" s="146">
        <v>323717459.05150187</v>
      </c>
      <c r="D11" s="146">
        <v>335047570.11830443</v>
      </c>
      <c r="E11" s="146">
        <v>346774235.07244503</v>
      </c>
      <c r="F11" s="146">
        <v>358911333.29998058</v>
      </c>
      <c r="G11" s="146">
        <v>358911333.29998058</v>
      </c>
    </row>
    <row r="12" spans="1:7" x14ac:dyDescent="0.25">
      <c r="A12" s="53" t="s">
        <v>457</v>
      </c>
      <c r="B12" s="146">
        <v>107699736.91905001</v>
      </c>
      <c r="C12" s="146">
        <v>111469227.71121675</v>
      </c>
      <c r="D12" s="146">
        <v>115370650.68110932</v>
      </c>
      <c r="E12" s="146">
        <v>119408623.45494814</v>
      </c>
      <c r="F12" s="146">
        <v>123587925.27587132</v>
      </c>
      <c r="G12" s="146">
        <v>123587925.27587132</v>
      </c>
    </row>
    <row r="13" spans="1:7" x14ac:dyDescent="0.25">
      <c r="A13" s="53" t="s">
        <v>458</v>
      </c>
      <c r="B13" s="146">
        <v>221186505.13874996</v>
      </c>
      <c r="C13" s="146">
        <v>228928032.8186062</v>
      </c>
      <c r="D13" s="146">
        <v>236940513.96725741</v>
      </c>
      <c r="E13" s="146">
        <v>245233431.9561114</v>
      </c>
      <c r="F13" s="146">
        <v>253816602.07457528</v>
      </c>
      <c r="G13" s="146">
        <v>253816602.07457528</v>
      </c>
    </row>
    <row r="14" spans="1:7" x14ac:dyDescent="0.25">
      <c r="A14" s="53" t="s">
        <v>459</v>
      </c>
      <c r="B14" s="146">
        <v>241930007.7723</v>
      </c>
      <c r="C14" s="146">
        <v>250397558.04433048</v>
      </c>
      <c r="D14" s="146">
        <v>259161472.57588202</v>
      </c>
      <c r="E14" s="146">
        <v>268232124.11603788</v>
      </c>
      <c r="F14" s="146">
        <v>277620248.46009916</v>
      </c>
      <c r="G14" s="146">
        <v>277620248.46009916</v>
      </c>
    </row>
    <row r="15" spans="1:7" x14ac:dyDescent="0.25">
      <c r="A15" s="53" t="s">
        <v>460</v>
      </c>
      <c r="B15" s="146">
        <v>0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</row>
    <row r="16" spans="1:7" x14ac:dyDescent="0.25">
      <c r="A16" s="53" t="s">
        <v>461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v>0</v>
      </c>
    </row>
    <row r="17" spans="1:7" x14ac:dyDescent="0.25">
      <c r="A17" s="53" t="s">
        <v>462</v>
      </c>
      <c r="B17" s="146">
        <v>0</v>
      </c>
      <c r="C17" s="146">
        <v>0</v>
      </c>
      <c r="D17" s="146">
        <v>0</v>
      </c>
      <c r="E17" s="146">
        <v>0</v>
      </c>
      <c r="F17" s="146">
        <v>0</v>
      </c>
      <c r="G17" s="146">
        <v>0</v>
      </c>
    </row>
    <row r="18" spans="1:7" ht="14.25" x14ac:dyDescent="0.45">
      <c r="A18" s="87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2076126343.7548499</v>
      </c>
      <c r="C19" s="61">
        <f t="shared" ref="C19:G19" si="1">SUM(C20:C28)</f>
        <v>2148790765.7862697</v>
      </c>
      <c r="D19" s="61">
        <f t="shared" si="1"/>
        <v>2223998442.5887885</v>
      </c>
      <c r="E19" s="61">
        <f t="shared" si="1"/>
        <v>2301838388.0793962</v>
      </c>
      <c r="F19" s="61">
        <f t="shared" si="1"/>
        <v>2382402731.6621752</v>
      </c>
      <c r="G19" s="61">
        <f t="shared" si="1"/>
        <v>2382402731.6621752</v>
      </c>
    </row>
    <row r="20" spans="1:7" x14ac:dyDescent="0.25">
      <c r="A20" s="53" t="s">
        <v>454</v>
      </c>
      <c r="B20" s="146">
        <v>1850219116.68645</v>
      </c>
      <c r="C20" s="146">
        <v>1914976785.7704756</v>
      </c>
      <c r="D20" s="146">
        <v>1982000973.2724421</v>
      </c>
      <c r="E20" s="146">
        <v>2051371007.3369775</v>
      </c>
      <c r="F20" s="146">
        <v>2123168992.5937715</v>
      </c>
      <c r="G20" s="146">
        <v>2123168992.5937715</v>
      </c>
    </row>
    <row r="21" spans="1:7" x14ac:dyDescent="0.25">
      <c r="A21" s="53" t="s">
        <v>455</v>
      </c>
      <c r="B21" s="146">
        <v>63165781.386449993</v>
      </c>
      <c r="C21" s="146">
        <v>65376583.73497574</v>
      </c>
      <c r="D21" s="146">
        <v>67664764.165699884</v>
      </c>
      <c r="E21" s="146">
        <v>70033030.911499381</v>
      </c>
      <c r="F21" s="146">
        <v>72484186.993401855</v>
      </c>
      <c r="G21" s="146">
        <v>72484186.993401855</v>
      </c>
    </row>
    <row r="22" spans="1:7" x14ac:dyDescent="0.25">
      <c r="A22" s="53" t="s">
        <v>456</v>
      </c>
      <c r="B22" s="146">
        <v>80478009.108899996</v>
      </c>
      <c r="C22" s="146">
        <v>83294739.427711487</v>
      </c>
      <c r="D22" s="146">
        <v>86210055.307681382</v>
      </c>
      <c r="E22" s="146">
        <v>89227407.243450224</v>
      </c>
      <c r="F22" s="146">
        <v>92350366.496970981</v>
      </c>
      <c r="G22" s="146">
        <v>92350366.496970981</v>
      </c>
    </row>
    <row r="23" spans="1:7" x14ac:dyDescent="0.25">
      <c r="A23" s="53" t="s">
        <v>457</v>
      </c>
      <c r="B23" s="146">
        <v>13853026.534499997</v>
      </c>
      <c r="C23" s="146">
        <v>14337882.463207496</v>
      </c>
      <c r="D23" s="146">
        <v>14839708.349419758</v>
      </c>
      <c r="E23" s="146">
        <v>15359098.141649447</v>
      </c>
      <c r="F23" s="146">
        <v>15896666.576607177</v>
      </c>
      <c r="G23" s="146">
        <v>15896666.576607177</v>
      </c>
    </row>
    <row r="24" spans="1:7" x14ac:dyDescent="0.25">
      <c r="A24" s="53" t="s">
        <v>458</v>
      </c>
      <c r="B24" s="146">
        <v>43914476.402999997</v>
      </c>
      <c r="C24" s="146">
        <v>45451483.077104993</v>
      </c>
      <c r="D24" s="146">
        <v>47042284.984803662</v>
      </c>
      <c r="E24" s="146">
        <v>48688764.959271789</v>
      </c>
      <c r="F24" s="146">
        <v>50392871.732846297</v>
      </c>
      <c r="G24" s="146">
        <v>50392871.732846297</v>
      </c>
    </row>
    <row r="25" spans="1:7" x14ac:dyDescent="0.25">
      <c r="A25" s="53" t="s">
        <v>459</v>
      </c>
      <c r="B25" s="146">
        <v>24495933.63555</v>
      </c>
      <c r="C25" s="146">
        <v>25353291.31279425</v>
      </c>
      <c r="D25" s="146">
        <v>26240656.508742046</v>
      </c>
      <c r="E25" s="146">
        <v>27159079.486548014</v>
      </c>
      <c r="F25" s="146">
        <v>28109647.268577192</v>
      </c>
      <c r="G25" s="146">
        <v>28109647.268577192</v>
      </c>
    </row>
    <row r="26" spans="1:7" x14ac:dyDescent="0.25">
      <c r="A26" s="53" t="s">
        <v>460</v>
      </c>
      <c r="B26" s="146">
        <v>0</v>
      </c>
      <c r="C26" s="146">
        <v>0</v>
      </c>
      <c r="D26" s="146">
        <v>0</v>
      </c>
      <c r="E26" s="146">
        <v>0</v>
      </c>
      <c r="F26" s="146">
        <v>0</v>
      </c>
      <c r="G26" s="146">
        <v>0</v>
      </c>
    </row>
    <row r="27" spans="1:7" x14ac:dyDescent="0.25">
      <c r="A27" s="53" t="s">
        <v>464</v>
      </c>
      <c r="B27" s="146">
        <v>0</v>
      </c>
      <c r="C27" s="146">
        <v>0</v>
      </c>
      <c r="D27" s="146">
        <v>0</v>
      </c>
      <c r="E27" s="146">
        <v>0</v>
      </c>
      <c r="F27" s="146">
        <v>0</v>
      </c>
      <c r="G27" s="146">
        <v>0</v>
      </c>
    </row>
    <row r="28" spans="1:7" x14ac:dyDescent="0.25">
      <c r="A28" s="53" t="s">
        <v>462</v>
      </c>
      <c r="B28" s="146">
        <v>0</v>
      </c>
      <c r="C28" s="146">
        <v>0</v>
      </c>
      <c r="D28" s="146">
        <v>0</v>
      </c>
      <c r="E28" s="146">
        <v>0</v>
      </c>
      <c r="F28" s="146">
        <v>0</v>
      </c>
      <c r="G28" s="146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4147365070.3396502</v>
      </c>
      <c r="C30" s="61">
        <f t="shared" ref="C30:G30" si="2">C8+C19</f>
        <v>4292522847.8015375</v>
      </c>
      <c r="D30" s="61">
        <f t="shared" si="2"/>
        <v>4442761147.4745903</v>
      </c>
      <c r="E30" s="61">
        <f t="shared" si="2"/>
        <v>4598257787.6362019</v>
      </c>
      <c r="F30" s="61">
        <f t="shared" si="2"/>
        <v>4759196810.2034683</v>
      </c>
      <c r="G30" s="61">
        <f t="shared" si="2"/>
        <v>4759196810.2034683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2071238726.5848</v>
      </c>
      <c r="Q2" s="18">
        <f>'Formato 7 b)'!C8</f>
        <v>2143732082.0152678</v>
      </c>
      <c r="R2" s="18">
        <f>'Formato 7 b)'!D8</f>
        <v>2218762704.8858023</v>
      </c>
      <c r="S2" s="18">
        <f>'Formato 7 b)'!E8</f>
        <v>2296419399.5568051</v>
      </c>
      <c r="T2" s="18">
        <f>'Formato 7 b)'!F8</f>
        <v>2376794078.5412927</v>
      </c>
      <c r="U2" s="18">
        <f>'Formato 7 b)'!G8</f>
        <v>2376794078.5412927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1122022654.0028999</v>
      </c>
      <c r="Q3" s="18">
        <f>'Formato 7 b)'!C9</f>
        <v>1161293446.8930013</v>
      </c>
      <c r="R3" s="18">
        <f>'Formato 7 b)'!D9</f>
        <v>1201938717.5342562</v>
      </c>
      <c r="S3" s="18">
        <f>'Formato 7 b)'!E9</f>
        <v>1244006572.6479552</v>
      </c>
      <c r="T3" s="18">
        <f>'Formato 7 b)'!F9</f>
        <v>1287546802.6906335</v>
      </c>
      <c r="U3" s="18">
        <f>'Formato 7 b)'!G9</f>
        <v>1287546802.6906335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65629330.914600022</v>
      </c>
      <c r="Q4" s="18">
        <f>'Formato 7 b)'!C10</f>
        <v>67926357.496611014</v>
      </c>
      <c r="R4" s="18">
        <f>'Formato 7 b)'!D10</f>
        <v>70303780.008992389</v>
      </c>
      <c r="S4" s="18">
        <f>'Formato 7 b)'!E10</f>
        <v>72764412.309307113</v>
      </c>
      <c r="T4" s="18">
        <f>'Formato 7 b)'!F10</f>
        <v>75311166.740132853</v>
      </c>
      <c r="U4" s="18">
        <f>'Formato 7 b)'!G10</f>
        <v>75311166.740132853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312770491.83719993</v>
      </c>
      <c r="Q5" s="18">
        <f>'Formato 7 b)'!C11</f>
        <v>323717459.05150187</v>
      </c>
      <c r="R5" s="18">
        <f>'Formato 7 b)'!D11</f>
        <v>335047570.11830443</v>
      </c>
      <c r="S5" s="18">
        <f>'Formato 7 b)'!E11</f>
        <v>346774235.07244503</v>
      </c>
      <c r="T5" s="18">
        <f>'Formato 7 b)'!F11</f>
        <v>358911333.29998058</v>
      </c>
      <c r="U5" s="18">
        <f>'Formato 7 b)'!G11</f>
        <v>358911333.29998058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107699736.91905001</v>
      </c>
      <c r="Q6" s="18">
        <f>'Formato 7 b)'!C12</f>
        <v>111469227.71121675</v>
      </c>
      <c r="R6" s="18">
        <f>'Formato 7 b)'!D12</f>
        <v>115370650.68110932</v>
      </c>
      <c r="S6" s="18">
        <f>'Formato 7 b)'!E12</f>
        <v>119408623.45494814</v>
      </c>
      <c r="T6" s="18">
        <f>'Formato 7 b)'!F12</f>
        <v>123587925.27587132</v>
      </c>
      <c r="U6" s="18">
        <f>'Formato 7 b)'!G12</f>
        <v>123587925.27587132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221186505.13874996</v>
      </c>
      <c r="Q7" s="18">
        <f>'Formato 7 b)'!C13</f>
        <v>228928032.8186062</v>
      </c>
      <c r="R7" s="18">
        <f>'Formato 7 b)'!D13</f>
        <v>236940513.96725741</v>
      </c>
      <c r="S7" s="18">
        <f>'Formato 7 b)'!E13</f>
        <v>245233431.9561114</v>
      </c>
      <c r="T7" s="18">
        <f>'Formato 7 b)'!F13</f>
        <v>253816602.07457528</v>
      </c>
      <c r="U7" s="18">
        <f>'Formato 7 b)'!G13</f>
        <v>253816602.07457528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241930007.7723</v>
      </c>
      <c r="Q8" s="18">
        <f>'Formato 7 b)'!C14</f>
        <v>250397558.04433048</v>
      </c>
      <c r="R8" s="18">
        <f>'Formato 7 b)'!D14</f>
        <v>259161472.57588202</v>
      </c>
      <c r="S8" s="18">
        <f>'Formato 7 b)'!E14</f>
        <v>268232124.11603788</v>
      </c>
      <c r="T8" s="18">
        <f>'Formato 7 b)'!F14</f>
        <v>277620248.46009916</v>
      </c>
      <c r="U8" s="18">
        <f>'Formato 7 b)'!G14</f>
        <v>277620248.46009916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2076126343.7548499</v>
      </c>
      <c r="Q12" s="18">
        <f>'Formato 7 b)'!C19</f>
        <v>2148790765.7862697</v>
      </c>
      <c r="R12" s="18">
        <f>'Formato 7 b)'!D19</f>
        <v>2223998442.5887885</v>
      </c>
      <c r="S12" s="18">
        <f>'Formato 7 b)'!E19</f>
        <v>2301838388.0793962</v>
      </c>
      <c r="T12" s="18">
        <f>'Formato 7 b)'!F19</f>
        <v>2382402731.6621752</v>
      </c>
      <c r="U12" s="18">
        <f>'Formato 7 b)'!G19</f>
        <v>2382402731.6621752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1850219116.68645</v>
      </c>
      <c r="Q13" s="18">
        <f>'Formato 7 b)'!C20</f>
        <v>1914976785.7704756</v>
      </c>
      <c r="R13" s="18">
        <f>'Formato 7 b)'!D20</f>
        <v>1982000973.2724421</v>
      </c>
      <c r="S13" s="18">
        <f>'Formato 7 b)'!E20</f>
        <v>2051371007.3369775</v>
      </c>
      <c r="T13" s="18">
        <f>'Formato 7 b)'!F20</f>
        <v>2123168992.5937715</v>
      </c>
      <c r="U13" s="18">
        <f>'Formato 7 b)'!G20</f>
        <v>2123168992.5937715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63165781.386449993</v>
      </c>
      <c r="Q14" s="18">
        <f>'Formato 7 b)'!C21</f>
        <v>65376583.73497574</v>
      </c>
      <c r="R14" s="18">
        <f>'Formato 7 b)'!D21</f>
        <v>67664764.165699884</v>
      </c>
      <c r="S14" s="18">
        <f>'Formato 7 b)'!E21</f>
        <v>70033030.911499381</v>
      </c>
      <c r="T14" s="18">
        <f>'Formato 7 b)'!F21</f>
        <v>72484186.993401855</v>
      </c>
      <c r="U14" s="18">
        <f>'Formato 7 b)'!G21</f>
        <v>72484186.993401855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80478009.108899996</v>
      </c>
      <c r="Q15" s="18">
        <f>'Formato 7 b)'!C22</f>
        <v>83294739.427711487</v>
      </c>
      <c r="R15" s="18">
        <f>'Formato 7 b)'!D22</f>
        <v>86210055.307681382</v>
      </c>
      <c r="S15" s="18">
        <f>'Formato 7 b)'!E22</f>
        <v>89227407.243450224</v>
      </c>
      <c r="T15" s="18">
        <f>'Formato 7 b)'!F22</f>
        <v>92350366.496970981</v>
      </c>
      <c r="U15" s="18">
        <f>'Formato 7 b)'!G22</f>
        <v>92350366.496970981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13853026.534499997</v>
      </c>
      <c r="Q16" s="18">
        <f>'Formato 7 b)'!C23</f>
        <v>14337882.463207496</v>
      </c>
      <c r="R16" s="18">
        <f>'Formato 7 b)'!D23</f>
        <v>14839708.349419758</v>
      </c>
      <c r="S16" s="18">
        <f>'Formato 7 b)'!E23</f>
        <v>15359098.141649447</v>
      </c>
      <c r="T16" s="18">
        <f>'Formato 7 b)'!F23</f>
        <v>15896666.576607177</v>
      </c>
      <c r="U16" s="18">
        <f>'Formato 7 b)'!G23</f>
        <v>15896666.576607177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43914476.402999997</v>
      </c>
      <c r="Q17" s="18">
        <f>'Formato 7 b)'!C24</f>
        <v>45451483.077104993</v>
      </c>
      <c r="R17" s="18">
        <f>'Formato 7 b)'!D24</f>
        <v>47042284.984803662</v>
      </c>
      <c r="S17" s="18">
        <f>'Formato 7 b)'!E24</f>
        <v>48688764.959271789</v>
      </c>
      <c r="T17" s="18">
        <f>'Formato 7 b)'!F24</f>
        <v>50392871.732846297</v>
      </c>
      <c r="U17" s="18">
        <f>'Formato 7 b)'!G24</f>
        <v>50392871.732846297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24495933.63555</v>
      </c>
      <c r="Q18" s="18">
        <f>'Formato 7 b)'!C25</f>
        <v>25353291.31279425</v>
      </c>
      <c r="R18" s="18">
        <f>'Formato 7 b)'!D25</f>
        <v>26240656.508742046</v>
      </c>
      <c r="S18" s="18">
        <f>'Formato 7 b)'!E25</f>
        <v>27159079.486548014</v>
      </c>
      <c r="T18" s="18">
        <f>'Formato 7 b)'!F25</f>
        <v>28109647.268577192</v>
      </c>
      <c r="U18" s="18">
        <f>'Formato 7 b)'!G25</f>
        <v>28109647.268577192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4147365070.3396502</v>
      </c>
      <c r="Q22" s="18">
        <f>'Formato 7 b)'!C30</f>
        <v>4292522847.8015375</v>
      </c>
      <c r="R22" s="18">
        <f>'Formato 7 b)'!D30</f>
        <v>4442761147.4745903</v>
      </c>
      <c r="S22" s="18">
        <f>'Formato 7 b)'!E30</f>
        <v>4598257787.6362019</v>
      </c>
      <c r="T22" s="18">
        <f>'Formato 7 b)'!F30</f>
        <v>4759196810.2034683</v>
      </c>
      <c r="U22" s="18">
        <f>'Formato 7 b)'!G30</f>
        <v>4759196810.2034683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14" sqref="A1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89" customFormat="1" ht="37.5" customHeight="1" x14ac:dyDescent="0.45">
      <c r="A1" s="175" t="s">
        <v>466</v>
      </c>
      <c r="B1" s="175"/>
      <c r="C1" s="175"/>
      <c r="D1" s="175"/>
      <c r="E1" s="175"/>
      <c r="F1" s="175"/>
      <c r="G1" s="175"/>
    </row>
    <row r="2" spans="1:7" ht="14.25" x14ac:dyDescent="0.45">
      <c r="A2" s="157" t="str">
        <f>ENTIDAD</f>
        <v>Municipio de Guanajuato, Gobierno del Estado de Guanajuato</v>
      </c>
      <c r="B2" s="158"/>
      <c r="C2" s="158"/>
      <c r="D2" s="158"/>
      <c r="E2" s="158"/>
      <c r="F2" s="158"/>
      <c r="G2" s="159"/>
    </row>
    <row r="3" spans="1:7" ht="14.25" x14ac:dyDescent="0.45">
      <c r="A3" s="160" t="s">
        <v>467</v>
      </c>
      <c r="B3" s="161"/>
      <c r="C3" s="161"/>
      <c r="D3" s="161"/>
      <c r="E3" s="161"/>
      <c r="F3" s="161"/>
      <c r="G3" s="162"/>
    </row>
    <row r="4" spans="1:7" ht="14.25" x14ac:dyDescent="0.4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2" t="s">
        <v>3288</v>
      </c>
      <c r="B5" s="190" t="str">
        <f>ANIO5R</f>
        <v>2015 ¹ (c)</v>
      </c>
      <c r="C5" s="190" t="str">
        <f>ANIO4R</f>
        <v>2016 ¹ (c)</v>
      </c>
      <c r="D5" s="190" t="str">
        <f>ANIO3R</f>
        <v>2017 ¹ (c)</v>
      </c>
      <c r="E5" s="190" t="str">
        <f>ANIO2R</f>
        <v>2018 ¹ (c)</v>
      </c>
      <c r="F5" s="190" t="str">
        <f>ANIO1R</f>
        <v>2019 ¹ (c)</v>
      </c>
      <c r="G5" s="51">
        <f>ANIO_INFORME</f>
        <v>2020</v>
      </c>
    </row>
    <row r="6" spans="1:7" ht="32.1" customHeight="1" x14ac:dyDescent="0.25">
      <c r="A6" s="193"/>
      <c r="B6" s="191"/>
      <c r="C6" s="191"/>
      <c r="D6" s="191"/>
      <c r="E6" s="191"/>
      <c r="F6" s="191"/>
      <c r="G6" s="86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8"/>
    </row>
    <row r="39" spans="1:7" ht="15" customHeight="1" x14ac:dyDescent="0.25">
      <c r="A39" s="189" t="s">
        <v>3292</v>
      </c>
      <c r="B39" s="189"/>
      <c r="C39" s="189"/>
      <c r="D39" s="189"/>
      <c r="E39" s="189"/>
      <c r="F39" s="189"/>
      <c r="G39" s="189"/>
    </row>
    <row r="40" spans="1:7" ht="15" customHeight="1" x14ac:dyDescent="0.25">
      <c r="A40" s="189" t="s">
        <v>3293</v>
      </c>
      <c r="B40" s="189"/>
      <c r="C40" s="189"/>
      <c r="D40" s="189"/>
      <c r="E40" s="189"/>
      <c r="F40" s="189"/>
      <c r="G40" s="189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topLeftCell="A11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89" customFormat="1" ht="37.5" customHeight="1" x14ac:dyDescent="0.45">
      <c r="A1" s="175" t="s">
        <v>490</v>
      </c>
      <c r="B1" s="175"/>
      <c r="C1" s="175"/>
      <c r="D1" s="175"/>
      <c r="E1" s="175"/>
      <c r="F1" s="175"/>
      <c r="G1" s="175"/>
    </row>
    <row r="2" spans="1:7" ht="14.25" x14ac:dyDescent="0.45">
      <c r="A2" s="157" t="str">
        <f>ENTIDAD</f>
        <v>Municipio de Guanajuato, Gobierno del Estado de Guanajuato</v>
      </c>
      <c r="B2" s="158"/>
      <c r="C2" s="158"/>
      <c r="D2" s="158"/>
      <c r="E2" s="158"/>
      <c r="F2" s="158"/>
      <c r="G2" s="159"/>
    </row>
    <row r="3" spans="1:7" ht="14.25" x14ac:dyDescent="0.45">
      <c r="A3" s="160" t="s">
        <v>491</v>
      </c>
      <c r="B3" s="161"/>
      <c r="C3" s="161"/>
      <c r="D3" s="161"/>
      <c r="E3" s="161"/>
      <c r="F3" s="161"/>
      <c r="G3" s="162"/>
    </row>
    <row r="4" spans="1:7" ht="14.25" x14ac:dyDescent="0.4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4" t="s">
        <v>3142</v>
      </c>
      <c r="B5" s="190" t="str">
        <f>ANIO5R</f>
        <v>2015 ¹ (c)</v>
      </c>
      <c r="C5" s="190" t="str">
        <f>ANIO4R</f>
        <v>2016 ¹ (c)</v>
      </c>
      <c r="D5" s="190" t="str">
        <f>ANIO3R</f>
        <v>2017 ¹ (c)</v>
      </c>
      <c r="E5" s="190" t="str">
        <f>ANIO2R</f>
        <v>2018 ¹ (c)</v>
      </c>
      <c r="F5" s="190" t="str">
        <f>ANIO1R</f>
        <v>2019 ¹ (c)</v>
      </c>
      <c r="G5" s="51">
        <f>ANIO_INFORME</f>
        <v>2020</v>
      </c>
    </row>
    <row r="6" spans="1:7" ht="32.1" customHeight="1" x14ac:dyDescent="0.25">
      <c r="A6" s="195"/>
      <c r="B6" s="191"/>
      <c r="C6" s="191"/>
      <c r="D6" s="191"/>
      <c r="E6" s="191"/>
      <c r="F6" s="191"/>
      <c r="G6" s="86" t="s">
        <v>3295</v>
      </c>
    </row>
    <row r="7" spans="1:7" ht="14.25" x14ac:dyDescent="0.45">
      <c r="A7" s="52" t="s">
        <v>492</v>
      </c>
      <c r="B7" s="59">
        <f>SUM(B8:B16)</f>
        <v>1028908852.1471654</v>
      </c>
      <c r="C7" s="59">
        <f t="shared" ref="C7:G7" si="0">SUM(C8:C16)</f>
        <v>662033702.4987998</v>
      </c>
      <c r="D7" s="59">
        <f t="shared" si="0"/>
        <v>1308021982.1300001</v>
      </c>
      <c r="E7" s="59">
        <f t="shared" si="0"/>
        <v>1507119606.3499997</v>
      </c>
      <c r="F7" s="59">
        <f t="shared" si="0"/>
        <v>1548721634.1799989</v>
      </c>
      <c r="G7" s="59">
        <f t="shared" si="0"/>
        <v>303884591.31</v>
      </c>
    </row>
    <row r="8" spans="1:7" x14ac:dyDescent="0.25">
      <c r="A8" s="53" t="s">
        <v>454</v>
      </c>
      <c r="B8" s="146">
        <v>698717640.04030406</v>
      </c>
      <c r="C8" s="146">
        <v>131374008.33879973</v>
      </c>
      <c r="D8" s="146">
        <v>727345184.53000009</v>
      </c>
      <c r="E8" s="146">
        <v>822822833.81999946</v>
      </c>
      <c r="F8" s="146">
        <v>949506847.02999926</v>
      </c>
      <c r="G8" s="146">
        <v>235998730.57999998</v>
      </c>
    </row>
    <row r="9" spans="1:7" x14ac:dyDescent="0.25">
      <c r="A9" s="53" t="s">
        <v>455</v>
      </c>
      <c r="B9" s="146">
        <v>37656024.182449989</v>
      </c>
      <c r="C9" s="146">
        <v>23542956.199999999</v>
      </c>
      <c r="D9" s="146">
        <v>53744761.110000007</v>
      </c>
      <c r="E9" s="146">
        <v>70775291.430000097</v>
      </c>
      <c r="F9" s="146">
        <v>63764415.470000073</v>
      </c>
      <c r="G9" s="146">
        <v>8177079.7800000012</v>
      </c>
    </row>
    <row r="10" spans="1:7" x14ac:dyDescent="0.25">
      <c r="A10" s="53" t="s">
        <v>456</v>
      </c>
      <c r="B10" s="146">
        <v>121371314.8465915</v>
      </c>
      <c r="C10" s="146">
        <v>94942261.379999995</v>
      </c>
      <c r="D10" s="146">
        <v>215536069.94000003</v>
      </c>
      <c r="E10" s="146">
        <v>281159304.73000008</v>
      </c>
      <c r="F10" s="146">
        <v>291062466.48999971</v>
      </c>
      <c r="G10" s="146">
        <v>31202711.840000004</v>
      </c>
    </row>
    <row r="11" spans="1:7" x14ac:dyDescent="0.25">
      <c r="A11" s="53" t="s">
        <v>457</v>
      </c>
      <c r="B11" s="146">
        <v>161340381.27706003</v>
      </c>
      <c r="C11" s="146">
        <v>59393110.289999999</v>
      </c>
      <c r="D11" s="146">
        <v>149220342.77999997</v>
      </c>
      <c r="E11" s="146">
        <v>128846208.31000006</v>
      </c>
      <c r="F11" s="146">
        <v>96157858.830000028</v>
      </c>
      <c r="G11" s="146">
        <v>15817937.539999999</v>
      </c>
    </row>
    <row r="12" spans="1:7" x14ac:dyDescent="0.25">
      <c r="A12" s="53" t="s">
        <v>458</v>
      </c>
      <c r="B12" s="146">
        <v>8291117.3907600008</v>
      </c>
      <c r="C12" s="146">
        <v>151156505.88999999</v>
      </c>
      <c r="D12" s="146">
        <v>50107821.29999999</v>
      </c>
      <c r="E12" s="146">
        <v>124609037.61000006</v>
      </c>
      <c r="F12" s="146">
        <v>81738164.699999914</v>
      </c>
      <c r="G12" s="146">
        <v>8052380.8200000003</v>
      </c>
    </row>
    <row r="13" spans="1:7" x14ac:dyDescent="0.25">
      <c r="A13" s="53" t="s">
        <v>459</v>
      </c>
      <c r="B13" s="146">
        <v>1532374.4100000001</v>
      </c>
      <c r="C13" s="146">
        <v>201393184.02000007</v>
      </c>
      <c r="D13" s="146">
        <v>112067802.47000001</v>
      </c>
      <c r="E13" s="146">
        <v>78906930.450000003</v>
      </c>
      <c r="F13" s="146">
        <v>59991881.659999989</v>
      </c>
      <c r="G13" s="146">
        <v>4635750.7499999991</v>
      </c>
    </row>
    <row r="14" spans="1:7" x14ac:dyDescent="0.25">
      <c r="A14" s="53" t="s">
        <v>460</v>
      </c>
      <c r="B14" s="146">
        <v>0</v>
      </c>
      <c r="C14" s="146">
        <v>231676.38</v>
      </c>
      <c r="D14" s="146">
        <v>0</v>
      </c>
      <c r="E14" s="146">
        <v>0</v>
      </c>
      <c r="F14" s="146">
        <v>6500000</v>
      </c>
      <c r="G14" s="146">
        <v>0</v>
      </c>
    </row>
    <row r="15" spans="1:7" x14ac:dyDescent="0.25">
      <c r="A15" s="53" t="s">
        <v>461</v>
      </c>
      <c r="B15" s="146">
        <v>0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</row>
    <row r="16" spans="1:7" x14ac:dyDescent="0.25">
      <c r="A16" s="53" t="s">
        <v>462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2015807402.9881349</v>
      </c>
      <c r="C18" s="61">
        <f t="shared" ref="C18:G18" si="1">SUM(C19:C27)</f>
        <v>2559333252.9422998</v>
      </c>
      <c r="D18" s="61">
        <f t="shared" si="1"/>
        <v>1914373628.95</v>
      </c>
      <c r="E18" s="61">
        <f t="shared" si="1"/>
        <v>2023475534.7299986</v>
      </c>
      <c r="F18" s="61">
        <f t="shared" si="1"/>
        <v>2049786632.1100001</v>
      </c>
      <c r="G18" s="61">
        <f t="shared" si="1"/>
        <v>431699176.37000054</v>
      </c>
    </row>
    <row r="19" spans="1:7" x14ac:dyDescent="0.25">
      <c r="A19" s="53" t="s">
        <v>454</v>
      </c>
      <c r="B19" s="146">
        <v>1109839134.5343962</v>
      </c>
      <c r="C19" s="146">
        <v>1855729649.0212002</v>
      </c>
      <c r="D19" s="146">
        <v>1334164885.49</v>
      </c>
      <c r="E19" s="146">
        <v>1413017104.6899986</v>
      </c>
      <c r="F19" s="146">
        <v>1777626279.0599999</v>
      </c>
      <c r="G19" s="146">
        <v>399455064.72000057</v>
      </c>
    </row>
    <row r="20" spans="1:7" x14ac:dyDescent="0.25">
      <c r="A20" s="53" t="s">
        <v>455</v>
      </c>
      <c r="B20" s="146">
        <v>61412298.987549976</v>
      </c>
      <c r="C20" s="146">
        <v>69853166.788599998</v>
      </c>
      <c r="D20" s="146">
        <v>51905322.640000001</v>
      </c>
      <c r="E20" s="146">
        <v>51170361.079999954</v>
      </c>
      <c r="F20" s="146">
        <v>63427987.380000003</v>
      </c>
      <c r="G20" s="146">
        <v>10726395.189999992</v>
      </c>
    </row>
    <row r="21" spans="1:7" x14ac:dyDescent="0.25">
      <c r="A21" s="53" t="s">
        <v>456</v>
      </c>
      <c r="B21" s="146">
        <v>246318170.72400865</v>
      </c>
      <c r="C21" s="146">
        <v>243460785.87729996</v>
      </c>
      <c r="D21" s="146">
        <v>111459996.03999998</v>
      </c>
      <c r="E21" s="146">
        <v>69315904.649999931</v>
      </c>
      <c r="F21" s="146">
        <v>80685847.199999988</v>
      </c>
      <c r="G21" s="146">
        <v>13934564.95000002</v>
      </c>
    </row>
    <row r="22" spans="1:7" x14ac:dyDescent="0.25">
      <c r="A22" s="53" t="s">
        <v>457</v>
      </c>
      <c r="B22" s="146">
        <v>185466753.13293999</v>
      </c>
      <c r="C22" s="146">
        <v>302313020.51999998</v>
      </c>
      <c r="D22" s="146">
        <v>260444835.19000003</v>
      </c>
      <c r="E22" s="146">
        <v>343452777.21000004</v>
      </c>
      <c r="F22" s="146">
        <v>9900722.6199999992</v>
      </c>
      <c r="G22" s="146">
        <v>1077558.71</v>
      </c>
    </row>
    <row r="23" spans="1:7" x14ac:dyDescent="0.25">
      <c r="A23" s="53" t="s">
        <v>458</v>
      </c>
      <c r="B23" s="146">
        <v>260016724.88924003</v>
      </c>
      <c r="C23" s="146">
        <v>52041887.445199996</v>
      </c>
      <c r="D23" s="146">
        <v>61573395.25</v>
      </c>
      <c r="E23" s="146">
        <v>35479575.700000003</v>
      </c>
      <c r="F23" s="146">
        <v>28907668.909999974</v>
      </c>
      <c r="G23" s="146">
        <v>1791447.6499999997</v>
      </c>
    </row>
    <row r="24" spans="1:7" x14ac:dyDescent="0.25">
      <c r="A24" s="53" t="s">
        <v>459</v>
      </c>
      <c r="B24" s="146">
        <v>152754320.72000003</v>
      </c>
      <c r="C24" s="146">
        <v>35934743.289999999</v>
      </c>
      <c r="D24" s="146">
        <v>94825194.339999989</v>
      </c>
      <c r="E24" s="146">
        <v>111039811.39999999</v>
      </c>
      <c r="F24" s="146">
        <v>89238126.939999998</v>
      </c>
      <c r="G24" s="146">
        <v>4714145.1500000004</v>
      </c>
    </row>
    <row r="25" spans="1:7" x14ac:dyDescent="0.25">
      <c r="A25" s="53" t="s">
        <v>460</v>
      </c>
      <c r="B25" s="146">
        <v>0</v>
      </c>
      <c r="C25" s="146">
        <v>0</v>
      </c>
      <c r="D25" s="146">
        <v>0</v>
      </c>
      <c r="E25" s="146">
        <v>0</v>
      </c>
      <c r="F25" s="146">
        <v>0</v>
      </c>
      <c r="G25" s="146">
        <v>0</v>
      </c>
    </row>
    <row r="26" spans="1:7" x14ac:dyDescent="0.25">
      <c r="A26" s="53" t="s">
        <v>464</v>
      </c>
      <c r="B26" s="146">
        <v>0</v>
      </c>
      <c r="C26" s="146">
        <v>0</v>
      </c>
      <c r="D26" s="146">
        <v>0</v>
      </c>
      <c r="E26" s="146">
        <v>0</v>
      </c>
      <c r="F26" s="146">
        <v>0</v>
      </c>
      <c r="G26" s="146">
        <v>0</v>
      </c>
    </row>
    <row r="27" spans="1:7" x14ac:dyDescent="0.25">
      <c r="A27" s="53" t="s">
        <v>462</v>
      </c>
      <c r="B27" s="146">
        <v>0</v>
      </c>
      <c r="C27" s="146">
        <v>0</v>
      </c>
      <c r="D27" s="146">
        <v>0</v>
      </c>
      <c r="E27" s="146">
        <v>0</v>
      </c>
      <c r="F27" s="146">
        <v>0</v>
      </c>
      <c r="G27" s="146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3044716255.1353002</v>
      </c>
      <c r="C29" s="60">
        <f t="shared" ref="C29:G29" si="2">C7+C18</f>
        <v>3221366955.4410996</v>
      </c>
      <c r="D29" s="60">
        <f t="shared" si="2"/>
        <v>3222395611.0799999</v>
      </c>
      <c r="E29" s="60">
        <f t="shared" si="2"/>
        <v>3530595141.079998</v>
      </c>
      <c r="F29" s="60">
        <f t="shared" si="2"/>
        <v>3598508266.289999</v>
      </c>
      <c r="G29" s="60">
        <f t="shared" si="2"/>
        <v>735583767.68000054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8"/>
    </row>
    <row r="32" spans="1:7" x14ac:dyDescent="0.25">
      <c r="A32" s="189" t="s">
        <v>3292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3293</v>
      </c>
      <c r="B33" s="189"/>
      <c r="C33" s="189"/>
      <c r="D33" s="189"/>
      <c r="E33" s="189"/>
      <c r="F33" s="189"/>
      <c r="G33" s="189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1028908852.1471654</v>
      </c>
      <c r="Q2" s="18">
        <f>'Formato 7 d)'!C7</f>
        <v>662033702.4987998</v>
      </c>
      <c r="R2" s="18">
        <f>'Formato 7 d)'!D7</f>
        <v>1308021982.1300001</v>
      </c>
      <c r="S2" s="18">
        <f>'Formato 7 d)'!E7</f>
        <v>1507119606.3499997</v>
      </c>
      <c r="T2" s="18">
        <f>'Formato 7 d)'!F7</f>
        <v>1548721634.1799989</v>
      </c>
      <c r="U2" s="18">
        <f>'Formato 7 d)'!G7</f>
        <v>303884591.31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698717640.04030406</v>
      </c>
      <c r="Q3" s="18">
        <f>'Formato 7 d)'!C8</f>
        <v>131374008.33879973</v>
      </c>
      <c r="R3" s="18">
        <f>'Formato 7 d)'!D8</f>
        <v>727345184.53000009</v>
      </c>
      <c r="S3" s="18">
        <f>'Formato 7 d)'!E8</f>
        <v>822822833.81999946</v>
      </c>
      <c r="T3" s="18">
        <f>'Formato 7 d)'!F8</f>
        <v>949506847.02999926</v>
      </c>
      <c r="U3" s="18">
        <f>'Formato 7 d)'!G8</f>
        <v>235998730.57999998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37656024.182449989</v>
      </c>
      <c r="Q4" s="18">
        <f>'Formato 7 d)'!C9</f>
        <v>23542956.199999999</v>
      </c>
      <c r="R4" s="18">
        <f>'Formato 7 d)'!D9</f>
        <v>53744761.110000007</v>
      </c>
      <c r="S4" s="18">
        <f>'Formato 7 d)'!E9</f>
        <v>70775291.430000097</v>
      </c>
      <c r="T4" s="18">
        <f>'Formato 7 d)'!F9</f>
        <v>63764415.470000073</v>
      </c>
      <c r="U4" s="18">
        <f>'Formato 7 d)'!G9</f>
        <v>8177079.7800000012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121371314.8465915</v>
      </c>
      <c r="Q5" s="18">
        <f>'Formato 7 d)'!C10</f>
        <v>94942261.379999995</v>
      </c>
      <c r="R5" s="18">
        <f>'Formato 7 d)'!D10</f>
        <v>215536069.94000003</v>
      </c>
      <c r="S5" s="18">
        <f>'Formato 7 d)'!E10</f>
        <v>281159304.73000008</v>
      </c>
      <c r="T5" s="18">
        <f>'Formato 7 d)'!F10</f>
        <v>291062466.48999971</v>
      </c>
      <c r="U5" s="18">
        <f>'Formato 7 d)'!G10</f>
        <v>31202711.840000004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161340381.27706003</v>
      </c>
      <c r="Q6" s="18">
        <f>'Formato 7 d)'!C11</f>
        <v>59393110.289999999</v>
      </c>
      <c r="R6" s="18">
        <f>'Formato 7 d)'!D11</f>
        <v>149220342.77999997</v>
      </c>
      <c r="S6" s="18">
        <f>'Formato 7 d)'!E11</f>
        <v>128846208.31000006</v>
      </c>
      <c r="T6" s="18">
        <f>'Formato 7 d)'!F11</f>
        <v>96157858.830000028</v>
      </c>
      <c r="U6" s="18">
        <f>'Formato 7 d)'!G11</f>
        <v>15817937.539999999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8291117.3907600008</v>
      </c>
      <c r="Q7" s="18">
        <f>'Formato 7 d)'!C12</f>
        <v>151156505.88999999</v>
      </c>
      <c r="R7" s="18">
        <f>'Formato 7 d)'!D12</f>
        <v>50107821.29999999</v>
      </c>
      <c r="S7" s="18">
        <f>'Formato 7 d)'!E12</f>
        <v>124609037.61000006</v>
      </c>
      <c r="T7" s="18">
        <f>'Formato 7 d)'!F12</f>
        <v>81738164.699999914</v>
      </c>
      <c r="U7" s="18">
        <f>'Formato 7 d)'!G12</f>
        <v>8052380.8200000003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1532374.4100000001</v>
      </c>
      <c r="Q8" s="18">
        <f>'Formato 7 d)'!C13</f>
        <v>201393184.02000007</v>
      </c>
      <c r="R8" s="18">
        <f>'Formato 7 d)'!D13</f>
        <v>112067802.47000001</v>
      </c>
      <c r="S8" s="18">
        <f>'Formato 7 d)'!E13</f>
        <v>78906930.450000003</v>
      </c>
      <c r="T8" s="18">
        <f>'Formato 7 d)'!F13</f>
        <v>59991881.659999989</v>
      </c>
      <c r="U8" s="18">
        <f>'Formato 7 d)'!G13</f>
        <v>4635750.7499999991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231676.38</v>
      </c>
      <c r="R9" s="18">
        <f>'Formato 7 d)'!D14</f>
        <v>0</v>
      </c>
      <c r="S9" s="18">
        <f>'Formato 7 d)'!E14</f>
        <v>0</v>
      </c>
      <c r="T9" s="18">
        <f>'Formato 7 d)'!F14</f>
        <v>6500000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2015807402.9881349</v>
      </c>
      <c r="Q12" s="18">
        <f>'Formato 7 d)'!C18</f>
        <v>2559333252.9422998</v>
      </c>
      <c r="R12" s="18">
        <f>'Formato 7 d)'!D18</f>
        <v>1914373628.95</v>
      </c>
      <c r="S12" s="18">
        <f>'Formato 7 d)'!E18</f>
        <v>2023475534.7299986</v>
      </c>
      <c r="T12" s="18">
        <f>'Formato 7 d)'!F18</f>
        <v>2049786632.1100001</v>
      </c>
      <c r="U12" s="18">
        <f>'Formato 7 d)'!G18</f>
        <v>431699176.37000054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1109839134.5343962</v>
      </c>
      <c r="Q13" s="18">
        <f>'Formato 7 d)'!C19</f>
        <v>1855729649.0212002</v>
      </c>
      <c r="R13" s="18">
        <f>'Formato 7 d)'!D19</f>
        <v>1334164885.49</v>
      </c>
      <c r="S13" s="18">
        <f>'Formato 7 d)'!E19</f>
        <v>1413017104.6899986</v>
      </c>
      <c r="T13" s="18">
        <f>'Formato 7 d)'!F19</f>
        <v>1777626279.0599999</v>
      </c>
      <c r="U13" s="18">
        <f>'Formato 7 d)'!G19</f>
        <v>399455064.72000057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61412298.987549976</v>
      </c>
      <c r="Q14" s="18">
        <f>'Formato 7 d)'!C20</f>
        <v>69853166.788599998</v>
      </c>
      <c r="R14" s="18">
        <f>'Formato 7 d)'!D20</f>
        <v>51905322.640000001</v>
      </c>
      <c r="S14" s="18">
        <f>'Formato 7 d)'!E20</f>
        <v>51170361.079999954</v>
      </c>
      <c r="T14" s="18">
        <f>'Formato 7 d)'!F20</f>
        <v>63427987.380000003</v>
      </c>
      <c r="U14" s="18">
        <f>'Formato 7 d)'!G20</f>
        <v>10726395.189999992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246318170.72400865</v>
      </c>
      <c r="Q15" s="18">
        <f>'Formato 7 d)'!C21</f>
        <v>243460785.87729996</v>
      </c>
      <c r="R15" s="18">
        <f>'Formato 7 d)'!D21</f>
        <v>111459996.03999998</v>
      </c>
      <c r="S15" s="18">
        <f>'Formato 7 d)'!E21</f>
        <v>69315904.649999931</v>
      </c>
      <c r="T15" s="18">
        <f>'Formato 7 d)'!F21</f>
        <v>80685847.199999988</v>
      </c>
      <c r="U15" s="18">
        <f>'Formato 7 d)'!G21</f>
        <v>13934564.95000002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185466753.13293999</v>
      </c>
      <c r="Q16" s="18">
        <f>'Formato 7 d)'!C22</f>
        <v>302313020.51999998</v>
      </c>
      <c r="R16" s="18">
        <f>'Formato 7 d)'!D22</f>
        <v>260444835.19000003</v>
      </c>
      <c r="S16" s="18">
        <f>'Formato 7 d)'!E22</f>
        <v>343452777.21000004</v>
      </c>
      <c r="T16" s="18">
        <f>'Formato 7 d)'!F22</f>
        <v>9900722.6199999992</v>
      </c>
      <c r="U16" s="18">
        <f>'Formato 7 d)'!G22</f>
        <v>1077558.71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260016724.88924003</v>
      </c>
      <c r="Q17" s="18">
        <f>'Formato 7 d)'!C23</f>
        <v>52041887.445199996</v>
      </c>
      <c r="R17" s="18">
        <f>'Formato 7 d)'!D23</f>
        <v>61573395.25</v>
      </c>
      <c r="S17" s="18">
        <f>'Formato 7 d)'!E23</f>
        <v>35479575.700000003</v>
      </c>
      <c r="T17" s="18">
        <f>'Formato 7 d)'!F23</f>
        <v>28907668.909999974</v>
      </c>
      <c r="U17" s="18">
        <f>'Formato 7 d)'!G23</f>
        <v>1791447.6499999997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152754320.72000003</v>
      </c>
      <c r="Q18" s="18">
        <f>'Formato 7 d)'!C24</f>
        <v>35934743.289999999</v>
      </c>
      <c r="R18" s="18">
        <f>'Formato 7 d)'!D24</f>
        <v>94825194.339999989</v>
      </c>
      <c r="S18" s="18">
        <f>'Formato 7 d)'!E24</f>
        <v>111039811.39999999</v>
      </c>
      <c r="T18" s="18">
        <f>'Formato 7 d)'!F24</f>
        <v>89238126.939999998</v>
      </c>
      <c r="U18" s="18">
        <f>'Formato 7 d)'!G24</f>
        <v>4714145.1500000004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3044716255.1353002</v>
      </c>
      <c r="Q22" s="18">
        <f>'Formato 7 d)'!C29</f>
        <v>3221366955.4410996</v>
      </c>
      <c r="R22" s="18">
        <f>'Formato 7 d)'!D29</f>
        <v>3222395611.0799999</v>
      </c>
      <c r="S22" s="18">
        <f>'Formato 7 d)'!E29</f>
        <v>3530595141.079998</v>
      </c>
      <c r="T22" s="18">
        <f>'Formato 7 d)'!F29</f>
        <v>3598508266.289999</v>
      </c>
      <c r="U22" s="18">
        <f>'Formato 7 d)'!G29</f>
        <v>735583767.68000054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5" sqref="A5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89" customFormat="1" ht="34.5" customHeight="1" x14ac:dyDescent="0.25">
      <c r="A1" s="169" t="s">
        <v>495</v>
      </c>
      <c r="B1" s="169"/>
      <c r="C1" s="169"/>
      <c r="D1" s="169"/>
      <c r="E1" s="169"/>
      <c r="F1" s="169"/>
      <c r="G1" s="109"/>
    </row>
    <row r="2" spans="1:7" ht="14.25" x14ac:dyDescent="0.45">
      <c r="A2" s="157" t="str">
        <f>ENTE_PUBLICO</f>
        <v>Universidad de Guanajuato, Gobierno del Estado de Guanajuato</v>
      </c>
      <c r="B2" s="158"/>
      <c r="C2" s="158"/>
      <c r="D2" s="158"/>
      <c r="E2" s="158"/>
      <c r="F2" s="159"/>
    </row>
    <row r="3" spans="1:7" ht="14.25" x14ac:dyDescent="0.45">
      <c r="A3" s="166" t="s">
        <v>496</v>
      </c>
      <c r="B3" s="167"/>
      <c r="C3" s="167"/>
      <c r="D3" s="167"/>
      <c r="E3" s="167"/>
      <c r="F3" s="168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2" t="s">
        <v>502</v>
      </c>
      <c r="B5" s="5"/>
      <c r="C5" s="5"/>
      <c r="D5" s="5"/>
      <c r="E5" s="5"/>
      <c r="F5" s="5"/>
    </row>
    <row r="6" spans="1:7" ht="30" x14ac:dyDescent="0.25">
      <c r="A6" s="133" t="s">
        <v>503</v>
      </c>
      <c r="B6" s="60"/>
      <c r="C6" s="60"/>
      <c r="D6" s="60"/>
      <c r="E6" s="60"/>
      <c r="F6" s="60"/>
    </row>
    <row r="7" spans="1:7" x14ac:dyDescent="0.25">
      <c r="A7" s="133" t="s">
        <v>504</v>
      </c>
      <c r="B7" s="60"/>
      <c r="C7" s="60"/>
      <c r="D7" s="60"/>
      <c r="E7" s="60"/>
      <c r="F7" s="60"/>
    </row>
    <row r="8" spans="1:7" ht="14.25" x14ac:dyDescent="0.45">
      <c r="A8" s="134"/>
      <c r="B8" s="54"/>
      <c r="C8" s="54"/>
      <c r="D8" s="54"/>
      <c r="E8" s="54"/>
      <c r="F8" s="54"/>
    </row>
    <row r="9" spans="1:7" x14ac:dyDescent="0.25">
      <c r="A9" s="132" t="s">
        <v>505</v>
      </c>
      <c r="B9" s="54"/>
      <c r="C9" s="54"/>
      <c r="D9" s="54"/>
      <c r="E9" s="54"/>
      <c r="F9" s="54"/>
    </row>
    <row r="10" spans="1:7" ht="14.25" x14ac:dyDescent="0.45">
      <c r="A10" s="133" t="s">
        <v>506</v>
      </c>
      <c r="B10" s="60"/>
      <c r="C10" s="60"/>
      <c r="D10" s="60"/>
      <c r="E10" s="60"/>
      <c r="F10" s="60"/>
    </row>
    <row r="11" spans="1:7" x14ac:dyDescent="0.25">
      <c r="A11" s="135" t="s">
        <v>507</v>
      </c>
      <c r="B11" s="60"/>
      <c r="C11" s="60"/>
      <c r="D11" s="60"/>
      <c r="E11" s="60"/>
      <c r="F11" s="60"/>
    </row>
    <row r="12" spans="1:7" x14ac:dyDescent="0.25">
      <c r="A12" s="135" t="s">
        <v>508</v>
      </c>
      <c r="B12" s="60"/>
      <c r="C12" s="60"/>
      <c r="D12" s="60"/>
      <c r="E12" s="60"/>
      <c r="F12" s="60"/>
    </row>
    <row r="13" spans="1:7" ht="14.25" x14ac:dyDescent="0.45">
      <c r="A13" s="135" t="s">
        <v>509</v>
      </c>
      <c r="B13" s="60"/>
      <c r="C13" s="60"/>
      <c r="D13" s="60"/>
      <c r="E13" s="60"/>
      <c r="F13" s="60"/>
    </row>
    <row r="14" spans="1:7" ht="14.25" x14ac:dyDescent="0.45">
      <c r="A14" s="133" t="s">
        <v>510</v>
      </c>
      <c r="B14" s="60"/>
      <c r="C14" s="60"/>
      <c r="D14" s="60"/>
      <c r="E14" s="60"/>
      <c r="F14" s="60"/>
    </row>
    <row r="15" spans="1:7" x14ac:dyDescent="0.25">
      <c r="A15" s="135" t="s">
        <v>507</v>
      </c>
      <c r="B15" s="60"/>
      <c r="C15" s="60"/>
      <c r="D15" s="60"/>
      <c r="E15" s="60"/>
      <c r="F15" s="60"/>
    </row>
    <row r="16" spans="1:7" x14ac:dyDescent="0.25">
      <c r="A16" s="135" t="s">
        <v>508</v>
      </c>
      <c r="B16" s="60"/>
      <c r="C16" s="60"/>
      <c r="D16" s="60"/>
      <c r="E16" s="60"/>
      <c r="F16" s="60"/>
    </row>
    <row r="17" spans="1:6" ht="14.25" x14ac:dyDescent="0.45">
      <c r="A17" s="135" t="s">
        <v>509</v>
      </c>
      <c r="B17" s="60"/>
      <c r="C17" s="60"/>
      <c r="D17" s="60"/>
      <c r="E17" s="60"/>
      <c r="F17" s="60"/>
    </row>
    <row r="18" spans="1:6" ht="14.25" x14ac:dyDescent="0.45">
      <c r="A18" s="133" t="s">
        <v>511</v>
      </c>
      <c r="B18" s="141"/>
      <c r="C18" s="60"/>
      <c r="D18" s="60"/>
      <c r="E18" s="60"/>
      <c r="F18" s="60"/>
    </row>
    <row r="19" spans="1:6" x14ac:dyDescent="0.25">
      <c r="A19" s="133" t="s">
        <v>512</v>
      </c>
      <c r="B19" s="60"/>
      <c r="C19" s="60"/>
      <c r="D19" s="60"/>
      <c r="E19" s="60"/>
      <c r="F19" s="60"/>
    </row>
    <row r="20" spans="1:6" x14ac:dyDescent="0.25">
      <c r="A20" s="133" t="s">
        <v>513</v>
      </c>
      <c r="B20" s="142"/>
      <c r="C20" s="142"/>
      <c r="D20" s="142"/>
      <c r="E20" s="142"/>
      <c r="F20" s="142"/>
    </row>
    <row r="21" spans="1:6" x14ac:dyDescent="0.25">
      <c r="A21" s="133" t="s">
        <v>514</v>
      </c>
      <c r="B21" s="142"/>
      <c r="C21" s="142"/>
      <c r="D21" s="142"/>
      <c r="E21" s="142"/>
      <c r="F21" s="142"/>
    </row>
    <row r="22" spans="1:6" ht="14.25" x14ac:dyDescent="0.45">
      <c r="A22" s="64" t="s">
        <v>515</v>
      </c>
      <c r="B22" s="142"/>
      <c r="C22" s="142"/>
      <c r="D22" s="142"/>
      <c r="E22" s="142"/>
      <c r="F22" s="142"/>
    </row>
    <row r="23" spans="1:6" ht="14.25" x14ac:dyDescent="0.45">
      <c r="A23" s="64" t="s">
        <v>516</v>
      </c>
      <c r="B23" s="142"/>
      <c r="C23" s="142"/>
      <c r="D23" s="142"/>
      <c r="E23" s="142"/>
      <c r="F23" s="142"/>
    </row>
    <row r="24" spans="1:6" x14ac:dyDescent="0.25">
      <c r="A24" s="64" t="s">
        <v>517</v>
      </c>
      <c r="B24" s="143"/>
      <c r="C24" s="60"/>
      <c r="D24" s="60"/>
      <c r="E24" s="60"/>
      <c r="F24" s="60"/>
    </row>
    <row r="25" spans="1:6" ht="14.25" x14ac:dyDescent="0.45">
      <c r="A25" s="133" t="s">
        <v>518</v>
      </c>
      <c r="B25" s="143"/>
      <c r="C25" s="60"/>
      <c r="D25" s="60"/>
      <c r="E25" s="60"/>
      <c r="F25" s="60"/>
    </row>
    <row r="26" spans="1:6" ht="14.25" x14ac:dyDescent="0.45">
      <c r="A26" s="134"/>
      <c r="B26" s="54"/>
      <c r="C26" s="54"/>
      <c r="D26" s="54"/>
      <c r="E26" s="54"/>
      <c r="F26" s="54"/>
    </row>
    <row r="27" spans="1:6" ht="14.25" x14ac:dyDescent="0.45">
      <c r="A27" s="132" t="s">
        <v>519</v>
      </c>
      <c r="B27" s="54"/>
      <c r="C27" s="54"/>
      <c r="D27" s="54"/>
      <c r="E27" s="54"/>
      <c r="F27" s="54"/>
    </row>
    <row r="28" spans="1:6" ht="14.25" x14ac:dyDescent="0.45">
      <c r="A28" s="133" t="s">
        <v>520</v>
      </c>
      <c r="B28" s="60"/>
      <c r="C28" s="60"/>
      <c r="D28" s="60"/>
      <c r="E28" s="60"/>
      <c r="F28" s="60"/>
    </row>
    <row r="29" spans="1:6" x14ac:dyDescent="0.25">
      <c r="A29" s="134"/>
      <c r="B29" s="54"/>
      <c r="C29" s="54"/>
      <c r="D29" s="54"/>
      <c r="E29" s="54"/>
      <c r="F29" s="54"/>
    </row>
    <row r="30" spans="1:6" x14ac:dyDescent="0.25">
      <c r="A30" s="132" t="s">
        <v>521</v>
      </c>
      <c r="B30" s="54"/>
      <c r="C30" s="54"/>
      <c r="D30" s="54"/>
      <c r="E30" s="54"/>
      <c r="F30" s="54"/>
    </row>
    <row r="31" spans="1:6" x14ac:dyDescent="0.25">
      <c r="A31" s="133" t="s">
        <v>506</v>
      </c>
      <c r="B31" s="60"/>
      <c r="C31" s="60"/>
      <c r="D31" s="60"/>
      <c r="E31" s="60"/>
      <c r="F31" s="60"/>
    </row>
    <row r="32" spans="1:6" x14ac:dyDescent="0.25">
      <c r="A32" s="133" t="s">
        <v>510</v>
      </c>
      <c r="B32" s="60"/>
      <c r="C32" s="60"/>
      <c r="D32" s="60"/>
      <c r="E32" s="60"/>
      <c r="F32" s="60"/>
    </row>
    <row r="33" spans="1:6" x14ac:dyDescent="0.25">
      <c r="A33" s="133" t="s">
        <v>522</v>
      </c>
      <c r="B33" s="60"/>
      <c r="C33" s="60"/>
      <c r="D33" s="60"/>
      <c r="E33" s="60"/>
      <c r="F33" s="60"/>
    </row>
    <row r="34" spans="1:6" x14ac:dyDescent="0.25">
      <c r="A34" s="134"/>
      <c r="B34" s="54"/>
      <c r="C34" s="54"/>
      <c r="D34" s="54"/>
      <c r="E34" s="54"/>
      <c r="F34" s="54"/>
    </row>
    <row r="35" spans="1:6" x14ac:dyDescent="0.25">
      <c r="A35" s="132" t="s">
        <v>523</v>
      </c>
      <c r="B35" s="54"/>
      <c r="C35" s="54"/>
      <c r="D35" s="54"/>
      <c r="E35" s="54"/>
      <c r="F35" s="54"/>
    </row>
    <row r="36" spans="1:6" x14ac:dyDescent="0.25">
      <c r="A36" s="133" t="s">
        <v>524</v>
      </c>
      <c r="B36" s="60"/>
      <c r="C36" s="60"/>
      <c r="D36" s="60"/>
      <c r="E36" s="60"/>
      <c r="F36" s="60"/>
    </row>
    <row r="37" spans="1:6" x14ac:dyDescent="0.25">
      <c r="A37" s="133" t="s">
        <v>525</v>
      </c>
      <c r="B37" s="60"/>
      <c r="C37" s="60"/>
      <c r="D37" s="60"/>
      <c r="E37" s="60"/>
      <c r="F37" s="60"/>
    </row>
    <row r="38" spans="1:6" x14ac:dyDescent="0.25">
      <c r="A38" s="133" t="s">
        <v>526</v>
      </c>
      <c r="B38" s="143"/>
      <c r="C38" s="60"/>
      <c r="D38" s="60"/>
      <c r="E38" s="60"/>
      <c r="F38" s="60"/>
    </row>
    <row r="39" spans="1:6" x14ac:dyDescent="0.25">
      <c r="A39" s="134"/>
      <c r="B39" s="54"/>
      <c r="C39" s="54"/>
      <c r="D39" s="54"/>
      <c r="E39" s="54"/>
      <c r="F39" s="54"/>
    </row>
    <row r="40" spans="1:6" x14ac:dyDescent="0.25">
      <c r="A40" s="132" t="s">
        <v>527</v>
      </c>
      <c r="B40" s="60"/>
      <c r="C40" s="60"/>
      <c r="D40" s="60"/>
      <c r="E40" s="60"/>
      <c r="F40" s="60"/>
    </row>
    <row r="41" spans="1:6" x14ac:dyDescent="0.25">
      <c r="A41" s="134"/>
      <c r="B41" s="54"/>
      <c r="C41" s="54"/>
      <c r="D41" s="54"/>
      <c r="E41" s="54"/>
      <c r="F41" s="54"/>
    </row>
    <row r="42" spans="1:6" x14ac:dyDescent="0.25">
      <c r="A42" s="132" t="s">
        <v>528</v>
      </c>
      <c r="B42" s="54"/>
      <c r="C42" s="54"/>
      <c r="D42" s="54"/>
      <c r="E42" s="54"/>
      <c r="F42" s="54"/>
    </row>
    <row r="43" spans="1:6" x14ac:dyDescent="0.25">
      <c r="A43" s="133" t="s">
        <v>529</v>
      </c>
      <c r="B43" s="60"/>
      <c r="C43" s="60"/>
      <c r="D43" s="60"/>
      <c r="E43" s="60"/>
      <c r="F43" s="60"/>
    </row>
    <row r="44" spans="1:6" x14ac:dyDescent="0.25">
      <c r="A44" s="133" t="s">
        <v>530</v>
      </c>
      <c r="B44" s="60"/>
      <c r="C44" s="60"/>
      <c r="D44" s="60"/>
      <c r="E44" s="60"/>
      <c r="F44" s="60"/>
    </row>
    <row r="45" spans="1:6" x14ac:dyDescent="0.25">
      <c r="A45" s="133" t="s">
        <v>531</v>
      </c>
      <c r="B45" s="60"/>
      <c r="C45" s="60"/>
      <c r="D45" s="60"/>
      <c r="E45" s="60"/>
      <c r="F45" s="60"/>
    </row>
    <row r="46" spans="1:6" x14ac:dyDescent="0.25">
      <c r="A46" s="134"/>
      <c r="B46" s="54"/>
      <c r="C46" s="54"/>
      <c r="D46" s="54"/>
      <c r="E46" s="54"/>
      <c r="F46" s="54"/>
    </row>
    <row r="47" spans="1:6" ht="30" x14ac:dyDescent="0.25">
      <c r="A47" s="132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2"/>
      <c r="C48" s="142"/>
      <c r="D48" s="142"/>
      <c r="E48" s="142"/>
      <c r="F48" s="142"/>
    </row>
    <row r="49" spans="1:6" x14ac:dyDescent="0.25">
      <c r="A49" s="64" t="s">
        <v>531</v>
      </c>
      <c r="B49" s="142"/>
      <c r="C49" s="142"/>
      <c r="D49" s="142"/>
      <c r="E49" s="142"/>
      <c r="F49" s="142"/>
    </row>
    <row r="50" spans="1:6" x14ac:dyDescent="0.25">
      <c r="A50" s="134"/>
      <c r="B50" s="54"/>
      <c r="C50" s="54"/>
      <c r="D50" s="54"/>
      <c r="E50" s="54"/>
      <c r="F50" s="54"/>
    </row>
    <row r="51" spans="1:6" x14ac:dyDescent="0.25">
      <c r="A51" s="132" t="s">
        <v>533</v>
      </c>
      <c r="B51" s="54"/>
      <c r="C51" s="54"/>
      <c r="D51" s="54"/>
      <c r="E51" s="54"/>
      <c r="F51" s="54"/>
    </row>
    <row r="52" spans="1:6" x14ac:dyDescent="0.25">
      <c r="A52" s="133" t="s">
        <v>530</v>
      </c>
      <c r="B52" s="60"/>
      <c r="C52" s="60"/>
      <c r="D52" s="60"/>
      <c r="E52" s="60"/>
      <c r="F52" s="60"/>
    </row>
    <row r="53" spans="1:6" x14ac:dyDescent="0.25">
      <c r="A53" s="133" t="s">
        <v>531</v>
      </c>
      <c r="B53" s="60"/>
      <c r="C53" s="60"/>
      <c r="D53" s="60"/>
      <c r="E53" s="60"/>
      <c r="F53" s="60"/>
    </row>
    <row r="54" spans="1:6" x14ac:dyDescent="0.25">
      <c r="A54" s="133" t="s">
        <v>534</v>
      </c>
      <c r="B54" s="60"/>
      <c r="C54" s="60"/>
      <c r="D54" s="60"/>
      <c r="E54" s="60"/>
      <c r="F54" s="60"/>
    </row>
    <row r="55" spans="1:6" x14ac:dyDescent="0.25">
      <c r="A55" s="134"/>
      <c r="B55" s="54"/>
      <c r="C55" s="54"/>
      <c r="D55" s="54"/>
      <c r="E55" s="54"/>
      <c r="F55" s="54"/>
    </row>
    <row r="56" spans="1:6" x14ac:dyDescent="0.25">
      <c r="A56" s="132" t="s">
        <v>535</v>
      </c>
      <c r="B56" s="54"/>
      <c r="C56" s="54"/>
      <c r="D56" s="54"/>
      <c r="E56" s="54"/>
      <c r="F56" s="54"/>
    </row>
    <row r="57" spans="1:6" x14ac:dyDescent="0.25">
      <c r="A57" s="133" t="s">
        <v>530</v>
      </c>
      <c r="B57" s="60"/>
      <c r="C57" s="60"/>
      <c r="D57" s="60"/>
      <c r="E57" s="60"/>
      <c r="F57" s="60"/>
    </row>
    <row r="58" spans="1:6" x14ac:dyDescent="0.25">
      <c r="A58" s="133" t="s">
        <v>531</v>
      </c>
      <c r="B58" s="60"/>
      <c r="C58" s="60"/>
      <c r="D58" s="60"/>
      <c r="E58" s="60"/>
      <c r="F58" s="60"/>
    </row>
    <row r="59" spans="1:6" x14ac:dyDescent="0.25">
      <c r="A59" s="134"/>
      <c r="B59" s="54"/>
      <c r="C59" s="54"/>
      <c r="D59" s="54"/>
      <c r="E59" s="54"/>
      <c r="F59" s="54"/>
    </row>
    <row r="60" spans="1:6" x14ac:dyDescent="0.25">
      <c r="A60" s="132" t="s">
        <v>536</v>
      </c>
      <c r="B60" s="54"/>
      <c r="C60" s="54"/>
      <c r="D60" s="54"/>
      <c r="E60" s="54"/>
      <c r="F60" s="54"/>
    </row>
    <row r="61" spans="1:6" x14ac:dyDescent="0.25">
      <c r="A61" s="133" t="s">
        <v>537</v>
      </c>
      <c r="B61" s="60"/>
      <c r="C61" s="60"/>
      <c r="D61" s="60"/>
      <c r="E61" s="60"/>
      <c r="F61" s="60"/>
    </row>
    <row r="62" spans="1:6" x14ac:dyDescent="0.25">
      <c r="A62" s="133" t="s">
        <v>538</v>
      </c>
      <c r="B62" s="143"/>
      <c r="C62" s="60"/>
      <c r="D62" s="60"/>
      <c r="E62" s="60"/>
      <c r="F62" s="60"/>
    </row>
    <row r="63" spans="1:6" x14ac:dyDescent="0.25">
      <c r="A63" s="134"/>
      <c r="B63" s="54"/>
      <c r="C63" s="54"/>
      <c r="D63" s="54"/>
      <c r="E63" s="54"/>
      <c r="F63" s="54"/>
    </row>
    <row r="64" spans="1:6" x14ac:dyDescent="0.25">
      <c r="A64" s="132" t="s">
        <v>539</v>
      </c>
      <c r="B64" s="54"/>
      <c r="C64" s="54"/>
      <c r="D64" s="54"/>
      <c r="E64" s="54"/>
      <c r="F64" s="54"/>
    </row>
    <row r="65" spans="1:6" x14ac:dyDescent="0.25">
      <c r="A65" s="133" t="s">
        <v>540</v>
      </c>
      <c r="B65" s="60"/>
      <c r="C65" s="60"/>
      <c r="D65" s="60"/>
      <c r="E65" s="60"/>
      <c r="F65" s="60"/>
    </row>
    <row r="66" spans="1:6" x14ac:dyDescent="0.25">
      <c r="A66" s="133" t="s">
        <v>541</v>
      </c>
      <c r="B66" s="60"/>
      <c r="C66" s="60"/>
      <c r="D66" s="60"/>
      <c r="E66" s="60"/>
      <c r="F66" s="60"/>
    </row>
    <row r="67" spans="1:6" x14ac:dyDescent="0.25">
      <c r="A67" s="138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opLeftCell="B37" zoomScale="90" zoomScaleNormal="90" workbookViewId="0">
      <selection activeCell="E59" sqref="E59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8" customFormat="1" ht="37.5" customHeight="1" x14ac:dyDescent="0.25">
      <c r="A1" s="169" t="s">
        <v>545</v>
      </c>
      <c r="B1" s="169"/>
      <c r="C1" s="169"/>
      <c r="D1" s="169"/>
      <c r="E1" s="169"/>
      <c r="F1" s="169"/>
    </row>
    <row r="2" spans="1:6" ht="14.25" x14ac:dyDescent="0.45">
      <c r="A2" s="157" t="str">
        <f>ENTE_PUBLICO_A</f>
        <v>Universidad de Guanajuato, Gobierno del Estado de Guanajuato (a)</v>
      </c>
      <c r="B2" s="158"/>
      <c r="C2" s="158"/>
      <c r="D2" s="158"/>
      <c r="E2" s="158"/>
      <c r="F2" s="159"/>
    </row>
    <row r="3" spans="1:6" x14ac:dyDescent="0.25">
      <c r="A3" s="160" t="s">
        <v>117</v>
      </c>
      <c r="B3" s="161"/>
      <c r="C3" s="161"/>
      <c r="D3" s="161"/>
      <c r="E3" s="161"/>
      <c r="F3" s="162"/>
    </row>
    <row r="4" spans="1:6" ht="14.25" x14ac:dyDescent="0.45">
      <c r="A4" s="163" t="str">
        <f>PERIODO_INFORME</f>
        <v>Al 31 de diciembre de 2019 y al 30 de marzo de 2020 (b)</v>
      </c>
      <c r="B4" s="164"/>
      <c r="C4" s="164"/>
      <c r="D4" s="164"/>
      <c r="E4" s="164"/>
      <c r="F4" s="165"/>
    </row>
    <row r="5" spans="1:6" ht="14.25" x14ac:dyDescent="0.45">
      <c r="A5" s="166" t="s">
        <v>118</v>
      </c>
      <c r="B5" s="167"/>
      <c r="C5" s="167"/>
      <c r="D5" s="167"/>
      <c r="E5" s="167"/>
      <c r="F5" s="168"/>
    </row>
    <row r="6" spans="1:6" s="3" customFormat="1" ht="28.5" x14ac:dyDescent="0.45">
      <c r="A6" s="129" t="s">
        <v>3284</v>
      </c>
      <c r="B6" s="130" t="str">
        <f>ANIO</f>
        <v>2020 (d)</v>
      </c>
      <c r="C6" s="127" t="str">
        <f>ULTIMO</f>
        <v>31 de diciembre de 2019 (e)</v>
      </c>
      <c r="D6" s="131" t="s">
        <v>0</v>
      </c>
      <c r="E6" s="130" t="str">
        <f>ANIO</f>
        <v>2020 (d)</v>
      </c>
      <c r="F6" s="127" t="str">
        <f>ULTIMO</f>
        <v>31 de diciembre de 2019 (e)</v>
      </c>
    </row>
    <row r="7" spans="1:6" ht="14.25" x14ac:dyDescent="0.45">
      <c r="A7" s="92" t="s">
        <v>1</v>
      </c>
      <c r="B7" s="85"/>
      <c r="C7" s="85"/>
      <c r="D7" s="96" t="s">
        <v>52</v>
      </c>
      <c r="E7" s="85"/>
      <c r="F7" s="85"/>
    </row>
    <row r="8" spans="1:6" ht="14.25" x14ac:dyDescent="0.45">
      <c r="A8" s="38" t="s">
        <v>2</v>
      </c>
      <c r="B8" s="54"/>
      <c r="C8" s="54"/>
      <c r="D8" s="97" t="s">
        <v>53</v>
      </c>
      <c r="E8" s="54"/>
      <c r="F8" s="54"/>
    </row>
    <row r="9" spans="1:6" ht="14.25" x14ac:dyDescent="0.45">
      <c r="A9" s="93" t="s">
        <v>3</v>
      </c>
      <c r="B9" s="60">
        <f>SUM(B10:B16)</f>
        <v>570128977</v>
      </c>
      <c r="C9" s="60">
        <f>SUM(C10:C16)</f>
        <v>422752885</v>
      </c>
      <c r="D9" s="98" t="s">
        <v>54</v>
      </c>
      <c r="E9" s="60">
        <f>SUM(E10:E18)</f>
        <v>52231769</v>
      </c>
      <c r="F9" s="60">
        <f>SUM(F10:F18)</f>
        <v>131284641</v>
      </c>
    </row>
    <row r="10" spans="1:6" x14ac:dyDescent="0.25">
      <c r="A10" s="94" t="s">
        <v>4</v>
      </c>
      <c r="B10" s="60">
        <v>1381917</v>
      </c>
      <c r="C10" s="60">
        <v>86917</v>
      </c>
      <c r="D10" s="99" t="s">
        <v>55</v>
      </c>
      <c r="E10" s="60">
        <v>1242955</v>
      </c>
      <c r="F10" s="60">
        <v>14975615</v>
      </c>
    </row>
    <row r="11" spans="1:6" x14ac:dyDescent="0.25">
      <c r="A11" s="94" t="s">
        <v>5</v>
      </c>
      <c r="B11" s="60">
        <v>440437408</v>
      </c>
      <c r="C11" s="60">
        <v>292716947</v>
      </c>
      <c r="D11" s="99" t="s">
        <v>56</v>
      </c>
      <c r="E11" s="60">
        <v>17764169</v>
      </c>
      <c r="F11" s="60">
        <v>44643040</v>
      </c>
    </row>
    <row r="12" spans="1:6" x14ac:dyDescent="0.25">
      <c r="A12" s="94" t="s">
        <v>6</v>
      </c>
      <c r="B12" s="75">
        <v>421087</v>
      </c>
      <c r="C12" s="60">
        <v>2924215</v>
      </c>
      <c r="D12" s="99" t="s">
        <v>57</v>
      </c>
      <c r="E12" s="60">
        <v>5933877</v>
      </c>
      <c r="F12" s="60">
        <v>7713015</v>
      </c>
    </row>
    <row r="13" spans="1:6" x14ac:dyDescent="0.25">
      <c r="A13" s="94" t="s">
        <v>7</v>
      </c>
      <c r="B13" s="60">
        <v>80167230</v>
      </c>
      <c r="C13" s="60">
        <v>80375789</v>
      </c>
      <c r="D13" s="99" t="s">
        <v>58</v>
      </c>
      <c r="E13" s="60">
        <v>0</v>
      </c>
      <c r="F13" s="60">
        <v>0</v>
      </c>
    </row>
    <row r="14" spans="1:6" x14ac:dyDescent="0.25">
      <c r="A14" s="94" t="s">
        <v>8</v>
      </c>
      <c r="B14" s="60">
        <v>47721335</v>
      </c>
      <c r="C14" s="60">
        <v>46649017</v>
      </c>
      <c r="D14" s="99" t="s">
        <v>59</v>
      </c>
      <c r="E14" s="60">
        <v>0</v>
      </c>
      <c r="F14" s="60">
        <v>-332788</v>
      </c>
    </row>
    <row r="15" spans="1:6" x14ac:dyDescent="0.25">
      <c r="A15" s="94" t="s">
        <v>9</v>
      </c>
      <c r="B15" s="60">
        <v>0</v>
      </c>
      <c r="C15" s="60">
        <v>0</v>
      </c>
      <c r="D15" s="99" t="s">
        <v>60</v>
      </c>
      <c r="E15" s="60">
        <v>0</v>
      </c>
      <c r="F15" s="60">
        <v>0</v>
      </c>
    </row>
    <row r="16" spans="1:6" x14ac:dyDescent="0.25">
      <c r="A16" s="94" t="s">
        <v>10</v>
      </c>
      <c r="B16" s="60">
        <v>0</v>
      </c>
      <c r="C16" s="60">
        <v>0</v>
      </c>
      <c r="D16" s="99" t="s">
        <v>61</v>
      </c>
      <c r="E16" s="60">
        <v>16300041</v>
      </c>
      <c r="F16" s="60">
        <v>53100720</v>
      </c>
    </row>
    <row r="17" spans="1:6" x14ac:dyDescent="0.25">
      <c r="A17" s="93" t="s">
        <v>11</v>
      </c>
      <c r="B17" s="60">
        <f>SUM(B18:B24)</f>
        <v>113585509</v>
      </c>
      <c r="C17" s="60">
        <f>SUM(C18:C24)</f>
        <v>102029932</v>
      </c>
      <c r="D17" s="99" t="s">
        <v>62</v>
      </c>
      <c r="E17" s="60">
        <v>8068114</v>
      </c>
      <c r="F17" s="60">
        <v>10263309</v>
      </c>
    </row>
    <row r="18" spans="1:6" x14ac:dyDescent="0.25">
      <c r="A18" s="95" t="s">
        <v>12</v>
      </c>
      <c r="B18" s="60">
        <v>0</v>
      </c>
      <c r="C18" s="60">
        <v>0</v>
      </c>
      <c r="D18" s="99" t="s">
        <v>63</v>
      </c>
      <c r="E18" s="60">
        <v>2922613</v>
      </c>
      <c r="F18" s="60">
        <v>921730</v>
      </c>
    </row>
    <row r="19" spans="1:6" x14ac:dyDescent="0.25">
      <c r="A19" s="95" t="s">
        <v>13</v>
      </c>
      <c r="B19" s="60">
        <v>100807363</v>
      </c>
      <c r="C19" s="60">
        <v>90498850</v>
      </c>
      <c r="D19" s="98" t="s">
        <v>64</v>
      </c>
      <c r="E19" s="60">
        <f>SUM(E20:E22)</f>
        <v>58400</v>
      </c>
      <c r="F19" s="60">
        <f>SUM(F20:F22)</f>
        <v>55000</v>
      </c>
    </row>
    <row r="20" spans="1:6" x14ac:dyDescent="0.25">
      <c r="A20" s="95" t="s">
        <v>14</v>
      </c>
      <c r="B20" s="60">
        <v>2269473</v>
      </c>
      <c r="C20" s="60">
        <v>1670307</v>
      </c>
      <c r="D20" s="99" t="s">
        <v>65</v>
      </c>
      <c r="E20" s="60">
        <v>58400</v>
      </c>
      <c r="F20" s="60">
        <v>55000</v>
      </c>
    </row>
    <row r="21" spans="1:6" x14ac:dyDescent="0.25">
      <c r="A21" s="95" t="s">
        <v>15</v>
      </c>
      <c r="B21" s="60">
        <v>2282</v>
      </c>
      <c r="C21" s="60">
        <v>0</v>
      </c>
      <c r="D21" s="99" t="s">
        <v>66</v>
      </c>
      <c r="E21" s="60">
        <v>0</v>
      </c>
      <c r="F21" s="60">
        <v>0</v>
      </c>
    </row>
    <row r="22" spans="1:6" x14ac:dyDescent="0.25">
      <c r="A22" s="95" t="s">
        <v>16</v>
      </c>
      <c r="B22" s="60">
        <v>0</v>
      </c>
      <c r="C22" s="60">
        <v>0</v>
      </c>
      <c r="D22" s="99" t="s">
        <v>67</v>
      </c>
      <c r="E22" s="60">
        <v>0</v>
      </c>
      <c r="F22" s="60">
        <v>0</v>
      </c>
    </row>
    <row r="23" spans="1:6" x14ac:dyDescent="0.25">
      <c r="A23" s="95" t="s">
        <v>17</v>
      </c>
      <c r="B23" s="60">
        <v>10508306</v>
      </c>
      <c r="C23" s="60">
        <v>9862690</v>
      </c>
      <c r="D23" s="98" t="s">
        <v>68</v>
      </c>
      <c r="E23" s="60">
        <f>E24+E25</f>
        <v>0</v>
      </c>
      <c r="F23" s="60">
        <f>F24+F25</f>
        <v>0</v>
      </c>
    </row>
    <row r="24" spans="1:6" x14ac:dyDescent="0.25">
      <c r="A24" s="95" t="s">
        <v>18</v>
      </c>
      <c r="B24" s="60">
        <v>-1915</v>
      </c>
      <c r="C24" s="60">
        <v>-1915</v>
      </c>
      <c r="D24" s="99" t="s">
        <v>69</v>
      </c>
      <c r="E24" s="60">
        <v>0</v>
      </c>
      <c r="F24" s="60">
        <v>0</v>
      </c>
    </row>
    <row r="25" spans="1:6" x14ac:dyDescent="0.25">
      <c r="A25" s="93" t="s">
        <v>19</v>
      </c>
      <c r="B25" s="60">
        <f>SUM(B26:B30)</f>
        <v>40568682</v>
      </c>
      <c r="C25" s="60">
        <f>SUM(C26:C30)</f>
        <v>42874304</v>
      </c>
      <c r="D25" s="99" t="s">
        <v>70</v>
      </c>
      <c r="E25" s="60">
        <v>0</v>
      </c>
      <c r="F25" s="60">
        <v>0</v>
      </c>
    </row>
    <row r="26" spans="1:6" x14ac:dyDescent="0.25">
      <c r="A26" s="95" t="s">
        <v>20</v>
      </c>
      <c r="B26" s="60">
        <v>1280472</v>
      </c>
      <c r="C26" s="60">
        <v>1995824</v>
      </c>
      <c r="D26" s="98" t="s">
        <v>71</v>
      </c>
      <c r="E26" s="60">
        <v>0</v>
      </c>
      <c r="F26" s="60">
        <v>0</v>
      </c>
    </row>
    <row r="27" spans="1:6" x14ac:dyDescent="0.25">
      <c r="A27" s="95" t="s">
        <v>21</v>
      </c>
      <c r="B27" s="60">
        <v>0</v>
      </c>
      <c r="C27" s="60">
        <v>0</v>
      </c>
      <c r="D27" s="98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5" t="s">
        <v>22</v>
      </c>
      <c r="B28" s="60">
        <v>0</v>
      </c>
      <c r="C28" s="60">
        <v>0</v>
      </c>
      <c r="D28" s="99" t="s">
        <v>73</v>
      </c>
      <c r="E28" s="60">
        <v>0</v>
      </c>
      <c r="F28" s="60">
        <v>0</v>
      </c>
    </row>
    <row r="29" spans="1:6" x14ac:dyDescent="0.25">
      <c r="A29" s="95" t="s">
        <v>23</v>
      </c>
      <c r="B29" s="60">
        <v>39288210</v>
      </c>
      <c r="C29" s="60">
        <v>40878480</v>
      </c>
      <c r="D29" s="99" t="s">
        <v>74</v>
      </c>
      <c r="E29" s="60">
        <v>0</v>
      </c>
      <c r="F29" s="60">
        <v>0</v>
      </c>
    </row>
    <row r="30" spans="1:6" x14ac:dyDescent="0.25">
      <c r="A30" s="95" t="s">
        <v>24</v>
      </c>
      <c r="B30" s="60">
        <v>0</v>
      </c>
      <c r="C30" s="60">
        <v>0</v>
      </c>
      <c r="D30" s="99" t="s">
        <v>75</v>
      </c>
      <c r="E30" s="60">
        <v>0</v>
      </c>
      <c r="F30" s="60">
        <v>0</v>
      </c>
    </row>
    <row r="31" spans="1:6" x14ac:dyDescent="0.25">
      <c r="A31" s="93" t="s">
        <v>25</v>
      </c>
      <c r="B31" s="60">
        <f>SUM(B32:B36)</f>
        <v>0</v>
      </c>
      <c r="C31" s="60">
        <f>SUM(C32:C36)</f>
        <v>0</v>
      </c>
      <c r="D31" s="98" t="s">
        <v>76</v>
      </c>
      <c r="E31" s="60">
        <f>SUM(E32:E37)</f>
        <v>1025642</v>
      </c>
      <c r="F31" s="60">
        <f>SUM(F32:F37)</f>
        <v>1100601</v>
      </c>
    </row>
    <row r="32" spans="1:6" x14ac:dyDescent="0.25">
      <c r="A32" s="95" t="s">
        <v>26</v>
      </c>
      <c r="B32" s="60">
        <v>0</v>
      </c>
      <c r="C32" s="60">
        <v>0</v>
      </c>
      <c r="D32" s="99" t="s">
        <v>77</v>
      </c>
      <c r="E32" s="60">
        <v>0</v>
      </c>
      <c r="F32" s="60">
        <v>0</v>
      </c>
    </row>
    <row r="33" spans="1:6" x14ac:dyDescent="0.25">
      <c r="A33" s="95" t="s">
        <v>27</v>
      </c>
      <c r="B33" s="60">
        <v>0</v>
      </c>
      <c r="C33" s="60">
        <v>0</v>
      </c>
      <c r="D33" s="99" t="s">
        <v>78</v>
      </c>
      <c r="E33" s="60">
        <v>409361</v>
      </c>
      <c r="F33" s="60">
        <v>409361</v>
      </c>
    </row>
    <row r="34" spans="1:6" x14ac:dyDescent="0.25">
      <c r="A34" s="95" t="s">
        <v>28</v>
      </c>
      <c r="B34" s="60">
        <v>0</v>
      </c>
      <c r="C34" s="60">
        <v>0</v>
      </c>
      <c r="D34" s="99" t="s">
        <v>79</v>
      </c>
      <c r="E34" s="60">
        <v>0</v>
      </c>
      <c r="F34" s="60">
        <v>0</v>
      </c>
    </row>
    <row r="35" spans="1:6" x14ac:dyDescent="0.25">
      <c r="A35" s="95" t="s">
        <v>29</v>
      </c>
      <c r="B35" s="60">
        <v>0</v>
      </c>
      <c r="C35" s="60">
        <v>0</v>
      </c>
      <c r="D35" s="99" t="s">
        <v>80</v>
      </c>
      <c r="E35" s="60">
        <v>0</v>
      </c>
      <c r="F35" s="60">
        <v>0</v>
      </c>
    </row>
    <row r="36" spans="1:6" x14ac:dyDescent="0.25">
      <c r="A36" s="95" t="s">
        <v>30</v>
      </c>
      <c r="B36" s="60">
        <v>0</v>
      </c>
      <c r="C36" s="60">
        <v>0</v>
      </c>
      <c r="D36" s="99" t="s">
        <v>81</v>
      </c>
      <c r="E36" s="60">
        <v>616281</v>
      </c>
      <c r="F36" s="60">
        <v>691240</v>
      </c>
    </row>
    <row r="37" spans="1:6" x14ac:dyDescent="0.25">
      <c r="A37" s="93" t="s">
        <v>31</v>
      </c>
      <c r="B37" s="60">
        <v>1117806</v>
      </c>
      <c r="C37" s="60">
        <v>1669622</v>
      </c>
      <c r="D37" s="99" t="s">
        <v>82</v>
      </c>
      <c r="E37" s="60">
        <v>0</v>
      </c>
      <c r="F37" s="60">
        <v>0</v>
      </c>
    </row>
    <row r="38" spans="1:6" x14ac:dyDescent="0.25">
      <c r="A38" s="93" t="s">
        <v>119</v>
      </c>
      <c r="B38" s="60">
        <f>SUM(B39:B40)</f>
        <v>-10750989</v>
      </c>
      <c r="C38" s="60">
        <f>SUM(C39:C40)</f>
        <v>-10750989</v>
      </c>
      <c r="D38" s="98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5" t="s">
        <v>32</v>
      </c>
      <c r="B39" s="60">
        <v>-10750989</v>
      </c>
      <c r="C39" s="60">
        <v>-10750989</v>
      </c>
      <c r="D39" s="99" t="s">
        <v>84</v>
      </c>
      <c r="E39" s="60">
        <v>0</v>
      </c>
      <c r="F39" s="60">
        <v>0</v>
      </c>
    </row>
    <row r="40" spans="1:6" x14ac:dyDescent="0.25">
      <c r="A40" s="95" t="s">
        <v>33</v>
      </c>
      <c r="B40" s="60">
        <v>0</v>
      </c>
      <c r="C40" s="60">
        <v>0</v>
      </c>
      <c r="D40" s="99" t="s">
        <v>85</v>
      </c>
      <c r="E40" s="60">
        <v>0</v>
      </c>
      <c r="F40" s="60">
        <v>0</v>
      </c>
    </row>
    <row r="41" spans="1:6" x14ac:dyDescent="0.25">
      <c r="A41" s="93" t="s">
        <v>34</v>
      </c>
      <c r="B41" s="60">
        <f>SUM(B42:B45)</f>
        <v>978584</v>
      </c>
      <c r="C41" s="60">
        <f>SUM(C42:C45)</f>
        <v>948198</v>
      </c>
      <c r="D41" s="99" t="s">
        <v>86</v>
      </c>
      <c r="E41" s="60">
        <v>0</v>
      </c>
      <c r="F41" s="60">
        <v>0</v>
      </c>
    </row>
    <row r="42" spans="1:6" x14ac:dyDescent="0.25">
      <c r="A42" s="95" t="s">
        <v>35</v>
      </c>
      <c r="B42" s="60">
        <v>978584</v>
      </c>
      <c r="C42" s="60">
        <v>948198</v>
      </c>
      <c r="D42" s="98" t="s">
        <v>87</v>
      </c>
      <c r="E42" s="60">
        <f>SUM(E43:E45)</f>
        <v>24427470</v>
      </c>
      <c r="F42" s="60">
        <f>SUM(F43:F45)</f>
        <v>15723560</v>
      </c>
    </row>
    <row r="43" spans="1:6" x14ac:dyDescent="0.25">
      <c r="A43" s="95" t="s">
        <v>36</v>
      </c>
      <c r="B43" s="60">
        <v>0</v>
      </c>
      <c r="C43" s="60">
        <v>0</v>
      </c>
      <c r="D43" s="99" t="s">
        <v>88</v>
      </c>
      <c r="E43" s="60">
        <v>-81404</v>
      </c>
      <c r="F43" s="60">
        <v>4700123</v>
      </c>
    </row>
    <row r="44" spans="1:6" x14ac:dyDescent="0.25">
      <c r="A44" s="95" t="s">
        <v>37</v>
      </c>
      <c r="B44" s="60">
        <v>0</v>
      </c>
      <c r="C44" s="60">
        <v>0</v>
      </c>
      <c r="D44" s="99" t="s">
        <v>89</v>
      </c>
      <c r="E44" s="60">
        <v>0</v>
      </c>
      <c r="F44" s="60">
        <v>0</v>
      </c>
    </row>
    <row r="45" spans="1:6" x14ac:dyDescent="0.25">
      <c r="A45" s="95" t="s">
        <v>38</v>
      </c>
      <c r="B45" s="60">
        <v>0</v>
      </c>
      <c r="C45" s="60">
        <v>0</v>
      </c>
      <c r="D45" s="99" t="s">
        <v>90</v>
      </c>
      <c r="E45" s="60">
        <v>24508874</v>
      </c>
      <c r="F45" s="60">
        <v>11023437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715628569</v>
      </c>
      <c r="C47" s="61">
        <f>C9+C17+C25+C31+C38+C41+C37</f>
        <v>559523952</v>
      </c>
      <c r="D47" s="97" t="s">
        <v>91</v>
      </c>
      <c r="E47" s="61">
        <f>E9+E19+E23+E26+E27+E31+E38+E42</f>
        <v>77743281</v>
      </c>
      <c r="F47" s="61">
        <f>F9+F19+F23+F26+F27+F31+F38+F42</f>
        <v>148163802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7" t="s">
        <v>92</v>
      </c>
      <c r="E49" s="54"/>
      <c r="F49" s="54"/>
    </row>
    <row r="50" spans="1:6" x14ac:dyDescent="0.25">
      <c r="A50" s="93" t="s">
        <v>41</v>
      </c>
      <c r="B50" s="60">
        <v>626578587</v>
      </c>
      <c r="C50" s="60">
        <v>626460843</v>
      </c>
      <c r="D50" s="98" t="s">
        <v>93</v>
      </c>
      <c r="E50" s="60">
        <v>0</v>
      </c>
      <c r="F50" s="60">
        <v>0</v>
      </c>
    </row>
    <row r="51" spans="1:6" x14ac:dyDescent="0.25">
      <c r="A51" s="93" t="s">
        <v>42</v>
      </c>
      <c r="B51" s="60">
        <v>3658306</v>
      </c>
      <c r="C51" s="60">
        <v>3246378</v>
      </c>
      <c r="D51" s="98" t="s">
        <v>94</v>
      </c>
      <c r="E51" s="60">
        <v>0</v>
      </c>
      <c r="F51" s="60">
        <v>0</v>
      </c>
    </row>
    <row r="52" spans="1:6" x14ac:dyDescent="0.25">
      <c r="A52" s="93" t="s">
        <v>43</v>
      </c>
      <c r="B52" s="60">
        <v>6011927659</v>
      </c>
      <c r="C52" s="60">
        <v>6002577763</v>
      </c>
      <c r="D52" s="98" t="s">
        <v>95</v>
      </c>
      <c r="E52" s="60">
        <v>0</v>
      </c>
      <c r="F52" s="60">
        <v>0</v>
      </c>
    </row>
    <row r="53" spans="1:6" x14ac:dyDescent="0.25">
      <c r="A53" s="93" t="s">
        <v>44</v>
      </c>
      <c r="B53" s="60">
        <v>2009162729</v>
      </c>
      <c r="C53" s="60">
        <v>1999583690</v>
      </c>
      <c r="D53" s="98" t="s">
        <v>96</v>
      </c>
      <c r="E53" s="60">
        <v>0</v>
      </c>
      <c r="F53" s="60">
        <v>0</v>
      </c>
    </row>
    <row r="54" spans="1:6" x14ac:dyDescent="0.25">
      <c r="A54" s="93" t="s">
        <v>45</v>
      </c>
      <c r="B54" s="60">
        <v>92337059</v>
      </c>
      <c r="C54" s="60">
        <v>92248987</v>
      </c>
      <c r="D54" s="98" t="s">
        <v>97</v>
      </c>
      <c r="E54" s="60">
        <v>0</v>
      </c>
      <c r="F54" s="60">
        <v>0</v>
      </c>
    </row>
    <row r="55" spans="1:6" x14ac:dyDescent="0.25">
      <c r="A55" s="93" t="s">
        <v>46</v>
      </c>
      <c r="B55" s="60">
        <v>-2278519055</v>
      </c>
      <c r="C55" s="60">
        <v>-2219845488</v>
      </c>
      <c r="D55" s="37" t="s">
        <v>98</v>
      </c>
      <c r="E55" s="60">
        <v>537685539</v>
      </c>
      <c r="F55" s="60">
        <v>526020018</v>
      </c>
    </row>
    <row r="56" spans="1:6" x14ac:dyDescent="0.25">
      <c r="A56" s="93" t="s">
        <v>47</v>
      </c>
      <c r="B56" s="60">
        <v>18730271</v>
      </c>
      <c r="C56" s="60">
        <v>18730271</v>
      </c>
      <c r="D56" s="54"/>
      <c r="E56" s="54"/>
      <c r="F56" s="54"/>
    </row>
    <row r="57" spans="1:6" x14ac:dyDescent="0.25">
      <c r="A57" s="93" t="s">
        <v>48</v>
      </c>
      <c r="B57" s="60">
        <v>0</v>
      </c>
      <c r="C57" s="60">
        <v>0</v>
      </c>
      <c r="D57" s="97" t="s">
        <v>99</v>
      </c>
      <c r="E57" s="61">
        <f>SUM(E50:E55)</f>
        <v>537685539</v>
      </c>
      <c r="F57" s="61">
        <f>SUM(F50:F55)</f>
        <v>526020018</v>
      </c>
    </row>
    <row r="58" spans="1:6" x14ac:dyDescent="0.25">
      <c r="A58" s="93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7" t="s">
        <v>100</v>
      </c>
      <c r="E59" s="61">
        <f>E47+E57</f>
        <v>615428820</v>
      </c>
      <c r="F59" s="61">
        <f>F47+F57</f>
        <v>674183820</v>
      </c>
    </row>
    <row r="60" spans="1:6" x14ac:dyDescent="0.25">
      <c r="A60" s="55" t="s">
        <v>50</v>
      </c>
      <c r="B60" s="61">
        <f>SUM(B50:B58)</f>
        <v>6483875556</v>
      </c>
      <c r="C60" s="61">
        <f>SUM(C50:C58)</f>
        <v>6523002444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1"/>
      <c r="F61" s="91"/>
    </row>
    <row r="62" spans="1:6" x14ac:dyDescent="0.25">
      <c r="A62" s="55" t="s">
        <v>51</v>
      </c>
      <c r="B62" s="61">
        <f>SUM(B47+B60)</f>
        <v>7199504125</v>
      </c>
      <c r="C62" s="61">
        <f>SUM(C47+C60)</f>
        <v>7082526396</v>
      </c>
      <c r="D62" s="54"/>
      <c r="E62" s="54"/>
      <c r="F62" s="54"/>
    </row>
    <row r="63" spans="1:6" x14ac:dyDescent="0.25">
      <c r="A63" s="54"/>
      <c r="B63" s="54"/>
      <c r="C63" s="54"/>
      <c r="D63" s="100" t="s">
        <v>102</v>
      </c>
      <c r="E63" s="75">
        <f>SUM(E64:E66)</f>
        <v>3557598828</v>
      </c>
      <c r="F63" s="75">
        <f>SUM(F64:F66)</f>
        <v>3557598828</v>
      </c>
    </row>
    <row r="64" spans="1:6" x14ac:dyDescent="0.25">
      <c r="A64" s="54"/>
      <c r="B64" s="54"/>
      <c r="C64" s="54"/>
      <c r="D64" s="101" t="s">
        <v>103</v>
      </c>
      <c r="E64" s="75">
        <v>3543641522</v>
      </c>
      <c r="F64" s="75">
        <v>3543641522</v>
      </c>
    </row>
    <row r="65" spans="1:6" x14ac:dyDescent="0.25">
      <c r="A65" s="54"/>
      <c r="B65" s="54"/>
      <c r="C65" s="54"/>
      <c r="D65" s="41" t="s">
        <v>104</v>
      </c>
      <c r="E65" s="75">
        <v>13957306</v>
      </c>
      <c r="F65" s="75">
        <v>13957306</v>
      </c>
    </row>
    <row r="66" spans="1:6" x14ac:dyDescent="0.25">
      <c r="A66" s="54"/>
      <c r="B66" s="54"/>
      <c r="C66" s="54"/>
      <c r="D66" s="101" t="s">
        <v>105</v>
      </c>
      <c r="E66" s="75">
        <v>0</v>
      </c>
      <c r="F66" s="75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0" t="s">
        <v>106</v>
      </c>
      <c r="E68" s="75">
        <f>SUM(E69:E73)</f>
        <v>3014605893</v>
      </c>
      <c r="F68" s="75">
        <f>SUM(F69:F73)</f>
        <v>2838873164</v>
      </c>
    </row>
    <row r="69" spans="1:6" x14ac:dyDescent="0.25">
      <c r="A69" s="12"/>
      <c r="B69" s="54"/>
      <c r="C69" s="54"/>
      <c r="D69" s="101" t="s">
        <v>107</v>
      </c>
      <c r="E69" s="75">
        <v>175723103</v>
      </c>
      <c r="F69" s="75">
        <v>-143746509</v>
      </c>
    </row>
    <row r="70" spans="1:6" x14ac:dyDescent="0.25">
      <c r="A70" s="12"/>
      <c r="B70" s="54"/>
      <c r="C70" s="54"/>
      <c r="D70" s="101" t="s">
        <v>108</v>
      </c>
      <c r="E70" s="75">
        <v>-203757966</v>
      </c>
      <c r="F70" s="75">
        <v>-60021083</v>
      </c>
    </row>
    <row r="71" spans="1:6" x14ac:dyDescent="0.25">
      <c r="A71" s="12"/>
      <c r="B71" s="54"/>
      <c r="C71" s="54"/>
      <c r="D71" s="101" t="s">
        <v>109</v>
      </c>
      <c r="E71" s="75">
        <v>3042640756</v>
      </c>
      <c r="F71" s="75">
        <v>3042640756</v>
      </c>
    </row>
    <row r="72" spans="1:6" x14ac:dyDescent="0.25">
      <c r="A72" s="12"/>
      <c r="B72" s="54"/>
      <c r="C72" s="54"/>
      <c r="D72" s="101" t="s">
        <v>110</v>
      </c>
      <c r="E72" s="75">
        <v>0</v>
      </c>
      <c r="F72" s="75">
        <v>0</v>
      </c>
    </row>
    <row r="73" spans="1:6" x14ac:dyDescent="0.25">
      <c r="A73" s="12"/>
      <c r="B73" s="54"/>
      <c r="C73" s="54"/>
      <c r="D73" s="101" t="s">
        <v>111</v>
      </c>
      <c r="E73" s="75">
        <v>0</v>
      </c>
      <c r="F73" s="75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0" t="s">
        <v>112</v>
      </c>
      <c r="E75" s="75">
        <f>E76+E77</f>
        <v>11870584</v>
      </c>
      <c r="F75" s="75">
        <f>F76+F77</f>
        <v>11870584</v>
      </c>
    </row>
    <row r="76" spans="1:6" x14ac:dyDescent="0.25">
      <c r="A76" s="12"/>
      <c r="B76" s="54"/>
      <c r="C76" s="54"/>
      <c r="D76" s="98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98" t="s">
        <v>114</v>
      </c>
      <c r="E77" s="60">
        <v>11870584</v>
      </c>
      <c r="F77" s="60">
        <v>11870584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7" t="s">
        <v>115</v>
      </c>
      <c r="E79" s="61">
        <f>E63+E68+E75</f>
        <v>6584075305</v>
      </c>
      <c r="F79" s="61">
        <f>F63+F68+F75</f>
        <v>6408342576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7" t="s">
        <v>116</v>
      </c>
      <c r="E81" s="61">
        <f>E59+E79</f>
        <v>7199504125</v>
      </c>
      <c r="F81" s="61">
        <f>F59+F79</f>
        <v>7082526396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570128977</v>
      </c>
      <c r="Q4" s="18">
        <f>'Formato 1'!C9</f>
        <v>422752885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1381917</v>
      </c>
      <c r="Q5" s="18">
        <f>'Formato 1'!C10</f>
        <v>86917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440437408</v>
      </c>
      <c r="Q6" s="18">
        <f>'Formato 1'!C11</f>
        <v>292716947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421087</v>
      </c>
      <c r="Q7" s="18">
        <f>'Formato 1'!C12</f>
        <v>2924215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80167230</v>
      </c>
      <c r="Q8" s="18">
        <f>'Formato 1'!C13</f>
        <v>80375789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47721335</v>
      </c>
      <c r="Q9" s="18">
        <f>'Formato 1'!C14</f>
        <v>46649017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113585509</v>
      </c>
      <c r="Q12" s="18">
        <f>'Formato 1'!C17</f>
        <v>102029932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100807363</v>
      </c>
      <c r="Q14" s="18">
        <f>'Formato 1'!C19</f>
        <v>90498850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2269473</v>
      </c>
      <c r="Q15" s="18">
        <f>'Formato 1'!C20</f>
        <v>1670307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2282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10508306</v>
      </c>
      <c r="Q18" s="18">
        <f>'Formato 1'!C23</f>
        <v>9862690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-1915</v>
      </c>
      <c r="Q19" s="18">
        <f>'Formato 1'!C24</f>
        <v>-1915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40568682</v>
      </c>
      <c r="Q20" s="18">
        <f>'Formato 1'!C25</f>
        <v>42874304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1280472</v>
      </c>
      <c r="Q21" s="18">
        <f>'Formato 1'!C26</f>
        <v>1995824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39288210</v>
      </c>
      <c r="Q24" s="18">
        <f>'Formato 1'!C29</f>
        <v>40878480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1117806</v>
      </c>
      <c r="Q32" s="18">
        <f>'Formato 1'!C37</f>
        <v>1669622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1117806</v>
      </c>
      <c r="Q33" s="18">
        <f>'Formato 1'!C37</f>
        <v>1669622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-10750989</v>
      </c>
      <c r="Q34" s="18">
        <f>'Formato 1'!C38</f>
        <v>-10750989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-10750989</v>
      </c>
      <c r="Q35" s="18">
        <f>'Formato 1'!C39</f>
        <v>-10750989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978584</v>
      </c>
      <c r="Q37" s="18">
        <f>'Formato 1'!C41</f>
        <v>948198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978584</v>
      </c>
      <c r="Q38" s="18">
        <f>'Formato 1'!C42</f>
        <v>948198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715628569</v>
      </c>
      <c r="Q42" s="18">
        <f>'Formato 1'!C47</f>
        <v>559523952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626578587</v>
      </c>
      <c r="Q44">
        <f>'Formato 1'!C50</f>
        <v>626460843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3658306</v>
      </c>
      <c r="Q45">
        <f>'Formato 1'!C51</f>
        <v>3246378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6011927659</v>
      </c>
      <c r="Q46">
        <f>'Formato 1'!C52</f>
        <v>6002577763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2009162729</v>
      </c>
      <c r="Q47">
        <f>'Formato 1'!C53</f>
        <v>1999583690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92337059</v>
      </c>
      <c r="Q48">
        <f>'Formato 1'!C54</f>
        <v>92248987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-2278519055</v>
      </c>
      <c r="Q49">
        <f>'Formato 1'!C55</f>
        <v>-2219845488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18730271</v>
      </c>
      <c r="Q50">
        <f>'Formato 1'!C56</f>
        <v>18730271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6483875556</v>
      </c>
      <c r="Q53">
        <f>'Formato 1'!C60</f>
        <v>6523002444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7199504125</v>
      </c>
      <c r="Q54">
        <f>'Formato 1'!C62</f>
        <v>7082526396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52231769</v>
      </c>
      <c r="Q57">
        <f>'Formato 1'!F9</f>
        <v>131284641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1242955</v>
      </c>
      <c r="Q58">
        <f>'Formato 1'!F10</f>
        <v>14975615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17764169</v>
      </c>
      <c r="Q59">
        <f>'Formato 1'!F11</f>
        <v>44643040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5933877</v>
      </c>
      <c r="Q60">
        <f>'Formato 1'!F12</f>
        <v>7713015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-332788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16300041</v>
      </c>
      <c r="Q64">
        <f>'Formato 1'!F16</f>
        <v>53100720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8068114</v>
      </c>
      <c r="Q65">
        <f>'Formato 1'!F17</f>
        <v>10263309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2922613</v>
      </c>
      <c r="Q66">
        <f>'Formato 1'!F18</f>
        <v>921730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58400</v>
      </c>
      <c r="Q67">
        <f>'Formato 1'!F19</f>
        <v>55000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58400</v>
      </c>
      <c r="Q68">
        <f>'Formato 1'!F20</f>
        <v>55000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1025642</v>
      </c>
      <c r="Q80">
        <f>'Formato 1'!F31</f>
        <v>1100601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409361</v>
      </c>
      <c r="Q82">
        <f>'Formato 1'!F33</f>
        <v>409361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616281</v>
      </c>
      <c r="Q85">
        <f>'Formato 1'!F36</f>
        <v>691240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24427470</v>
      </c>
      <c r="Q91">
        <f>'Formato 1'!F42</f>
        <v>15723560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-81404</v>
      </c>
      <c r="Q92">
        <f>'Formato 1'!F43</f>
        <v>4700123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24508874</v>
      </c>
      <c r="Q94">
        <f>'Formato 1'!F45</f>
        <v>11023437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77743281</v>
      </c>
      <c r="Q95">
        <f>'Formato 1'!F47</f>
        <v>148163802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537685539</v>
      </c>
      <c r="Q102">
        <f>'Formato 1'!F55</f>
        <v>526020018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537685539</v>
      </c>
      <c r="Q103">
        <f>'Formato 1'!F57</f>
        <v>526020018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615428820</v>
      </c>
      <c r="Q104">
        <f>'Formato 1'!F59</f>
        <v>674183820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3557598828</v>
      </c>
      <c r="Q106">
        <f>'Formato 1'!F63</f>
        <v>3557598828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3543641522</v>
      </c>
      <c r="Q107">
        <f>'Formato 1'!F64</f>
        <v>3543641522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13957306</v>
      </c>
      <c r="Q108">
        <f>'Formato 1'!F65</f>
        <v>13957306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3014605893</v>
      </c>
      <c r="Q110">
        <f>'Formato 1'!F68</f>
        <v>2838873164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175723103</v>
      </c>
      <c r="Q111">
        <f>'Formato 1'!F69</f>
        <v>-143746509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-203757966</v>
      </c>
      <c r="Q112">
        <f>'Formato 1'!F70</f>
        <v>-60021083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3042640756</v>
      </c>
      <c r="Q113">
        <f>'Formato 1'!F71</f>
        <v>3042640756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11870584</v>
      </c>
      <c r="Q116">
        <f>'Formato 1'!F75</f>
        <v>11870584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11870584</v>
      </c>
      <c r="Q118">
        <f>'Formato 1'!F77</f>
        <v>11870584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6584075305</v>
      </c>
      <c r="Q119">
        <f>'Formato 1'!F79</f>
        <v>6408342576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7199504125</v>
      </c>
      <c r="Q120">
        <f>'Formato 1'!F81</f>
        <v>7082526396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topLeftCell="A3" zoomScale="90" zoomScaleNormal="90" workbookViewId="0">
      <selection activeCell="A18" sqref="A18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8" customFormat="1" ht="37.5" customHeight="1" x14ac:dyDescent="0.25">
      <c r="A1" s="171" t="s">
        <v>544</v>
      </c>
      <c r="B1" s="171"/>
      <c r="C1" s="171"/>
      <c r="D1" s="171"/>
      <c r="E1" s="171"/>
      <c r="F1" s="171"/>
      <c r="G1" s="171"/>
      <c r="H1" s="171"/>
    </row>
    <row r="2" spans="1:9" ht="14.25" x14ac:dyDescent="0.45">
      <c r="A2" s="157" t="str">
        <f>ENTE_PUBLICO_A</f>
        <v>Universidad de Guanajuato, Gobierno del Estado de Guanajuato (a)</v>
      </c>
      <c r="B2" s="158"/>
      <c r="C2" s="158"/>
      <c r="D2" s="158"/>
      <c r="E2" s="158"/>
      <c r="F2" s="158"/>
      <c r="G2" s="158"/>
      <c r="H2" s="159"/>
    </row>
    <row r="3" spans="1:9" x14ac:dyDescent="0.25">
      <c r="A3" s="160" t="s">
        <v>120</v>
      </c>
      <c r="B3" s="161"/>
      <c r="C3" s="161"/>
      <c r="D3" s="161"/>
      <c r="E3" s="161"/>
      <c r="F3" s="161"/>
      <c r="G3" s="161"/>
      <c r="H3" s="162"/>
    </row>
    <row r="4" spans="1:9" ht="14.25" x14ac:dyDescent="0.45">
      <c r="A4" s="163" t="str">
        <f>PERIODO_INFORME</f>
        <v>Al 31 de diciembre de 2019 y al 30 de marzo de 2020 (b)</v>
      </c>
      <c r="B4" s="164"/>
      <c r="C4" s="164"/>
      <c r="D4" s="164"/>
      <c r="E4" s="164"/>
      <c r="F4" s="164"/>
      <c r="G4" s="164"/>
      <c r="H4" s="165"/>
    </row>
    <row r="5" spans="1:9" ht="14.25" x14ac:dyDescent="0.45">
      <c r="A5" s="166" t="s">
        <v>118</v>
      </c>
      <c r="B5" s="167"/>
      <c r="C5" s="167"/>
      <c r="D5" s="167"/>
      <c r="E5" s="167"/>
      <c r="F5" s="167"/>
      <c r="G5" s="167"/>
      <c r="H5" s="168"/>
    </row>
    <row r="6" spans="1:9" ht="45" x14ac:dyDescent="0.25">
      <c r="A6" s="102" t="s">
        <v>121</v>
      </c>
      <c r="B6" s="103" t="str">
        <f>ULTIMO_SALDO</f>
        <v>Saldo al 31 de diciembre de 2019 (d)</v>
      </c>
      <c r="C6" s="102" t="s">
        <v>122</v>
      </c>
      <c r="D6" s="102" t="s">
        <v>123</v>
      </c>
      <c r="E6" s="102" t="s">
        <v>124</v>
      </c>
      <c r="F6" s="102" t="s">
        <v>138</v>
      </c>
      <c r="G6" s="102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4" t="s">
        <v>127</v>
      </c>
      <c r="B8" s="145">
        <f>B9+B13</f>
        <v>0</v>
      </c>
      <c r="C8" s="145">
        <f t="shared" ref="C8:H8" si="0">C9+C13</f>
        <v>0</v>
      </c>
      <c r="D8" s="145">
        <f t="shared" si="0"/>
        <v>0</v>
      </c>
      <c r="E8" s="145">
        <f t="shared" si="0"/>
        <v>0</v>
      </c>
      <c r="F8" s="145">
        <f t="shared" si="0"/>
        <v>0</v>
      </c>
      <c r="G8" s="145">
        <f t="shared" si="0"/>
        <v>0</v>
      </c>
      <c r="H8" s="145">
        <f t="shared" si="0"/>
        <v>0</v>
      </c>
    </row>
    <row r="9" spans="1:9" x14ac:dyDescent="0.25">
      <c r="A9" s="105" t="s">
        <v>128</v>
      </c>
      <c r="B9" s="146">
        <f>SUM(B10:B12)</f>
        <v>0</v>
      </c>
      <c r="C9" s="146">
        <f t="shared" ref="C9:H9" si="1">SUM(C10:C12)</f>
        <v>0</v>
      </c>
      <c r="D9" s="146">
        <f t="shared" si="1"/>
        <v>0</v>
      </c>
      <c r="E9" s="146">
        <f t="shared" si="1"/>
        <v>0</v>
      </c>
      <c r="F9" s="146">
        <f t="shared" si="1"/>
        <v>0</v>
      </c>
      <c r="G9" s="146">
        <f t="shared" si="1"/>
        <v>0</v>
      </c>
      <c r="H9" s="146">
        <f t="shared" si="1"/>
        <v>0</v>
      </c>
    </row>
    <row r="10" spans="1:9" x14ac:dyDescent="0.25">
      <c r="A10" s="106" t="s">
        <v>129</v>
      </c>
      <c r="B10" s="146">
        <v>0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6">
        <v>0</v>
      </c>
    </row>
    <row r="11" spans="1:9" x14ac:dyDescent="0.25">
      <c r="A11" s="106" t="s">
        <v>130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</row>
    <row r="12" spans="1:9" x14ac:dyDescent="0.25">
      <c r="A12" s="106" t="s">
        <v>131</v>
      </c>
      <c r="B12" s="146">
        <v>0</v>
      </c>
      <c r="C12" s="146">
        <v>0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</row>
    <row r="13" spans="1:9" x14ac:dyDescent="0.25">
      <c r="A13" s="105" t="s">
        <v>132</v>
      </c>
      <c r="B13" s="146">
        <f>SUM(B14:B16)</f>
        <v>0</v>
      </c>
      <c r="C13" s="146">
        <f t="shared" ref="C13:H13" si="2">SUM(C14:C16)</f>
        <v>0</v>
      </c>
      <c r="D13" s="146">
        <f t="shared" si="2"/>
        <v>0</v>
      </c>
      <c r="E13" s="146">
        <f t="shared" si="2"/>
        <v>0</v>
      </c>
      <c r="F13" s="146">
        <f t="shared" si="2"/>
        <v>0</v>
      </c>
      <c r="G13" s="146">
        <f t="shared" si="2"/>
        <v>0</v>
      </c>
      <c r="H13" s="146">
        <f t="shared" si="2"/>
        <v>0</v>
      </c>
    </row>
    <row r="14" spans="1:9" x14ac:dyDescent="0.25">
      <c r="A14" s="106" t="s">
        <v>133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</row>
    <row r="15" spans="1:9" x14ac:dyDescent="0.25">
      <c r="A15" s="106" t="s">
        <v>134</v>
      </c>
      <c r="B15" s="146">
        <v>0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</row>
    <row r="16" spans="1:9" x14ac:dyDescent="0.25">
      <c r="A16" s="106" t="s">
        <v>135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4" t="s">
        <v>136</v>
      </c>
      <c r="B18" s="61">
        <v>674183820</v>
      </c>
      <c r="C18" s="128"/>
      <c r="D18" s="128"/>
      <c r="E18" s="128"/>
      <c r="F18" s="61">
        <v>615428820</v>
      </c>
      <c r="G18" s="128"/>
      <c r="H18" s="128"/>
    </row>
    <row r="19" spans="1:8" ht="14.25" x14ac:dyDescent="0.45">
      <c r="A19" s="85"/>
      <c r="B19" s="5"/>
      <c r="C19" s="5"/>
      <c r="D19" s="5"/>
      <c r="E19" s="5"/>
      <c r="F19" s="5"/>
      <c r="G19" s="5"/>
      <c r="H19" s="5"/>
    </row>
    <row r="20" spans="1:8" x14ac:dyDescent="0.25">
      <c r="A20" s="104" t="s">
        <v>137</v>
      </c>
      <c r="B20" s="61">
        <f>B8+B18</f>
        <v>674183820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615428820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4" t="s">
        <v>3296</v>
      </c>
      <c r="B22" s="145">
        <f>SUM(B23:DEUDA_CONT_FIN_01)</f>
        <v>0</v>
      </c>
      <c r="C22" s="145">
        <f>SUM(C23:DEUDA_CONT_FIN_02)</f>
        <v>0</v>
      </c>
      <c r="D22" s="145">
        <f>SUM(D23:DEUDA_CONT_FIN_03)</f>
        <v>0</v>
      </c>
      <c r="E22" s="145">
        <f>SUM(E23:DEUDA_CONT_FIN_04)</f>
        <v>0</v>
      </c>
      <c r="F22" s="145">
        <f>SUM(F23:DEUDA_CONT_FIN_05)</f>
        <v>0</v>
      </c>
      <c r="G22" s="145">
        <f>SUM(G23:DEUDA_CONT_FIN_06)</f>
        <v>0</v>
      </c>
      <c r="H22" s="145">
        <f>SUM(H23:DEUDA_CONT_FIN_07)</f>
        <v>0</v>
      </c>
    </row>
    <row r="23" spans="1:8" s="24" customFormat="1" x14ac:dyDescent="0.25">
      <c r="A23" s="107" t="s">
        <v>442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</row>
    <row r="24" spans="1:8" s="24" customFormat="1" x14ac:dyDescent="0.25">
      <c r="A24" s="107" t="s">
        <v>443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</row>
    <row r="25" spans="1:8" s="24" customFormat="1" x14ac:dyDescent="0.25">
      <c r="A25" s="107" t="s">
        <v>444</v>
      </c>
      <c r="B25" s="146">
        <v>0</v>
      </c>
      <c r="C25" s="146">
        <v>0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</row>
    <row r="26" spans="1:8" x14ac:dyDescent="0.25">
      <c r="A26" s="74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4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7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7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7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8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8"/>
    </row>
    <row r="33" spans="1:8" ht="12" customHeight="1" x14ac:dyDescent="0.25">
      <c r="A33" s="170" t="s">
        <v>3300</v>
      </c>
      <c r="B33" s="170"/>
      <c r="C33" s="170"/>
      <c r="D33" s="170"/>
      <c r="E33" s="170"/>
      <c r="F33" s="170"/>
      <c r="G33" s="170"/>
      <c r="H33" s="170"/>
    </row>
    <row r="34" spans="1:8" ht="12" customHeight="1" x14ac:dyDescent="0.25">
      <c r="A34" s="170"/>
      <c r="B34" s="170"/>
      <c r="C34" s="170"/>
      <c r="D34" s="170"/>
      <c r="E34" s="170"/>
      <c r="F34" s="170"/>
      <c r="G34" s="170"/>
      <c r="H34" s="170"/>
    </row>
    <row r="35" spans="1:8" ht="12" customHeight="1" x14ac:dyDescent="0.25">
      <c r="A35" s="170"/>
      <c r="B35" s="170"/>
      <c r="C35" s="170"/>
      <c r="D35" s="170"/>
      <c r="E35" s="170"/>
      <c r="F35" s="170"/>
      <c r="G35" s="170"/>
      <c r="H35" s="170"/>
    </row>
    <row r="36" spans="1:8" ht="12" customHeight="1" x14ac:dyDescent="0.25">
      <c r="A36" s="170"/>
      <c r="B36" s="170"/>
      <c r="C36" s="170"/>
      <c r="D36" s="170"/>
      <c r="E36" s="170"/>
      <c r="F36" s="170"/>
      <c r="G36" s="170"/>
      <c r="H36" s="170"/>
    </row>
    <row r="37" spans="1:8" ht="12" customHeight="1" x14ac:dyDescent="0.25">
      <c r="A37" s="170"/>
      <c r="B37" s="170"/>
      <c r="C37" s="170"/>
      <c r="D37" s="170"/>
      <c r="E37" s="170"/>
      <c r="F37" s="170"/>
      <c r="G37" s="170"/>
      <c r="H37" s="170"/>
    </row>
    <row r="38" spans="1:8" x14ac:dyDescent="0.25">
      <c r="A38" s="88"/>
    </row>
    <row r="39" spans="1:8" ht="30" x14ac:dyDescent="0.25">
      <c r="A39" s="102" t="s">
        <v>139</v>
      </c>
      <c r="B39" s="102" t="s">
        <v>142</v>
      </c>
      <c r="C39" s="102" t="s">
        <v>143</v>
      </c>
      <c r="D39" s="102" t="s">
        <v>144</v>
      </c>
      <c r="E39" s="102" t="s">
        <v>140</v>
      </c>
      <c r="F39" s="45" t="s">
        <v>145</v>
      </c>
    </row>
    <row r="40" spans="1:8" x14ac:dyDescent="0.25">
      <c r="A40" s="85"/>
      <c r="B40" s="5"/>
      <c r="C40" s="5"/>
      <c r="D40" s="5"/>
      <c r="E40" s="5"/>
      <c r="F40" s="5"/>
    </row>
    <row r="41" spans="1:8" x14ac:dyDescent="0.25">
      <c r="A41" s="104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7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7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7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674183820</v>
      </c>
      <c r="Q12" s="18"/>
      <c r="R12" s="18"/>
      <c r="S12" s="18"/>
      <c r="T12" s="18">
        <f>'Formato 2'!F18</f>
        <v>615428820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674183820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615428820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89" customFormat="1" ht="37.5" customHeight="1" x14ac:dyDescent="0.25">
      <c r="A1" s="169" t="s">
        <v>543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09"/>
    </row>
    <row r="2" spans="1:12" ht="14.25" x14ac:dyDescent="0.45">
      <c r="A2" s="157" t="str">
        <f>ENTE_PUBLICO_A</f>
        <v>Universidad de Guanajuato, Gobierno del Estado de Guanajuato (a)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2" x14ac:dyDescent="0.25">
      <c r="A3" s="160" t="s">
        <v>146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2" ht="14.25" x14ac:dyDescent="0.45">
      <c r="A4" s="163" t="str">
        <f>TRIMESTRE</f>
        <v>Del 1 de enero al 30 de marzo de 2020 (b)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12" ht="14.25" x14ac:dyDescent="0.45">
      <c r="A5" s="160" t="s">
        <v>118</v>
      </c>
      <c r="B5" s="161"/>
      <c r="C5" s="161"/>
      <c r="D5" s="161"/>
      <c r="E5" s="161"/>
      <c r="F5" s="161"/>
      <c r="G5" s="161"/>
      <c r="H5" s="161"/>
      <c r="I5" s="161"/>
      <c r="J5" s="161"/>
      <c r="K5" s="162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7" t="str">
        <f>MONTO1</f>
        <v>Monto pagado de la inversión al 30 de marzo de 2020 (k)</v>
      </c>
      <c r="J6" s="127" t="str">
        <f>MONTO2</f>
        <v>Monto pagado de la inversión actualizado al 30 de marzo de 2020 (l)</v>
      </c>
      <c r="K6" s="127" t="str">
        <f>SALDO_PENDIENTE</f>
        <v>Saldo pendiente por pagar de la inversión al 30 de marzo de 2020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5"/>
      <c r="C8" s="125"/>
      <c r="D8" s="125"/>
      <c r="E8" s="61">
        <f>SUM(E9:APP_FIN_04)</f>
        <v>0</v>
      </c>
      <c r="F8" s="125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2" t="s">
        <v>156</v>
      </c>
      <c r="B9" s="110">
        <v>42755</v>
      </c>
      <c r="C9" s="110">
        <v>42755</v>
      </c>
      <c r="D9" s="110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2" t="s">
        <v>157</v>
      </c>
      <c r="B10" s="110">
        <v>42755</v>
      </c>
      <c r="C10" s="110">
        <v>42755</v>
      </c>
      <c r="D10" s="110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25" x14ac:dyDescent="0.45">
      <c r="A11" s="112" t="s">
        <v>158</v>
      </c>
      <c r="B11" s="110">
        <v>42755</v>
      </c>
      <c r="C11" s="110">
        <v>42755</v>
      </c>
      <c r="D11" s="110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25" x14ac:dyDescent="0.45">
      <c r="A12" s="112" t="s">
        <v>159</v>
      </c>
      <c r="B12" s="110">
        <v>42755</v>
      </c>
      <c r="C12" s="110">
        <v>42755</v>
      </c>
      <c r="D12" s="110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25" x14ac:dyDescent="0.45">
      <c r="A13" s="113" t="s">
        <v>686</v>
      </c>
      <c r="B13" s="111"/>
      <c r="C13" s="111"/>
      <c r="D13" s="111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5"/>
      <c r="C14" s="125"/>
      <c r="D14" s="125"/>
      <c r="E14" s="61">
        <f>SUM(E15:OTROS_FIN_04)</f>
        <v>0</v>
      </c>
      <c r="F14" s="125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2" t="s">
        <v>161</v>
      </c>
      <c r="B15" s="110">
        <v>42755</v>
      </c>
      <c r="C15" s="110">
        <v>42755</v>
      </c>
      <c r="D15" s="110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2" t="s">
        <v>162</v>
      </c>
      <c r="B16" s="110">
        <v>42755</v>
      </c>
      <c r="C16" s="110">
        <v>42755</v>
      </c>
      <c r="D16" s="110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25" x14ac:dyDescent="0.45">
      <c r="A17" s="112" t="s">
        <v>163</v>
      </c>
      <c r="B17" s="110">
        <v>42755</v>
      </c>
      <c r="C17" s="110">
        <v>42755</v>
      </c>
      <c r="D17" s="110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25" x14ac:dyDescent="0.45">
      <c r="A18" s="112" t="s">
        <v>164</v>
      </c>
      <c r="B18" s="110">
        <v>42755</v>
      </c>
      <c r="C18" s="110">
        <v>42755</v>
      </c>
      <c r="D18" s="110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25" x14ac:dyDescent="0.45">
      <c r="A19" s="113" t="s">
        <v>686</v>
      </c>
      <c r="B19" s="111"/>
      <c r="C19" s="111"/>
      <c r="D19" s="111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5"/>
      <c r="C20" s="125"/>
      <c r="D20" s="125"/>
      <c r="E20" s="61">
        <f>APP_T4+OTROS_T4</f>
        <v>0</v>
      </c>
      <c r="F20" s="125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Alejandro Marmolejo</cp:lastModifiedBy>
  <cp:lastPrinted>2017-02-04T00:56:20Z</cp:lastPrinted>
  <dcterms:created xsi:type="dcterms:W3CDTF">2017-01-19T17:59:06Z</dcterms:created>
  <dcterms:modified xsi:type="dcterms:W3CDTF">2020-04-28T15:57:34Z</dcterms:modified>
</cp:coreProperties>
</file>