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1 1er trimestre\"/>
    </mc:Choice>
  </mc:AlternateContent>
  <xr:revisionPtr revIDLastSave="0" documentId="13_ncr:1_{35B8F777-DA72-4146-B99C-46E3539C902C}" xr6:coauthVersionLast="47" xr6:coauthVersionMax="47" xr10:uidLastSave="{00000000-0000-0000-0000-000000000000}"/>
  <bookViews>
    <workbookView xWindow="-120" yWindow="-120" windowWidth="29040" windowHeight="15720" firstSheet="5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6" l="1"/>
  <c r="D7" i="16"/>
  <c r="E7" i="16"/>
  <c r="F7" i="16"/>
  <c r="G7" i="16"/>
  <c r="F28" i="22" l="1"/>
  <c r="C28" i="22"/>
  <c r="B28" i="22"/>
  <c r="G17" i="22"/>
  <c r="G28" i="22" s="1"/>
  <c r="F17" i="22"/>
  <c r="E17" i="22"/>
  <c r="E28" i="22" s="1"/>
  <c r="D17" i="22"/>
  <c r="D28" i="22" s="1"/>
  <c r="C17" i="22"/>
  <c r="B17" i="22"/>
  <c r="G6" i="22"/>
  <c r="F6" i="22"/>
  <c r="E6" i="22"/>
  <c r="D6" i="22"/>
  <c r="C6" i="22"/>
  <c r="B6" i="22"/>
  <c r="C29" i="19"/>
  <c r="B29" i="19"/>
  <c r="G18" i="19"/>
  <c r="G29" i="19" s="1"/>
  <c r="F18" i="19"/>
  <c r="F29" i="19" s="1"/>
  <c r="E18" i="19"/>
  <c r="E29" i="19" s="1"/>
  <c r="D18" i="19"/>
  <c r="D29" i="19" s="1"/>
  <c r="C18" i="19"/>
  <c r="B18" i="19"/>
  <c r="G7" i="19"/>
  <c r="F7" i="19"/>
  <c r="E7" i="19"/>
  <c r="D7" i="19"/>
  <c r="C7" i="19"/>
  <c r="B7" i="19"/>
  <c r="G31" i="10"/>
  <c r="G30" i="10"/>
  <c r="G29" i="10"/>
  <c r="G28" i="10" s="1"/>
  <c r="F28" i="10"/>
  <c r="E28" i="10"/>
  <c r="D28" i="10"/>
  <c r="C28" i="10"/>
  <c r="B28" i="10"/>
  <c r="G27" i="10"/>
  <c r="G26" i="10"/>
  <c r="G25" i="10"/>
  <c r="G24" i="10"/>
  <c r="F24" i="10"/>
  <c r="E24" i="10"/>
  <c r="D24" i="10"/>
  <c r="C24" i="10"/>
  <c r="B24" i="10"/>
  <c r="G23" i="10"/>
  <c r="G22" i="10"/>
  <c r="F21" i="10"/>
  <c r="F33" i="10" s="1"/>
  <c r="E21" i="10"/>
  <c r="E33" i="10" s="1"/>
  <c r="D21" i="10"/>
  <c r="D33" i="10" s="1"/>
  <c r="C21" i="10"/>
  <c r="B21" i="10"/>
  <c r="B33" i="10" s="1"/>
  <c r="G19" i="10"/>
  <c r="G18" i="10"/>
  <c r="G17" i="10"/>
  <c r="G16" i="10"/>
  <c r="F16" i="10"/>
  <c r="E16" i="10"/>
  <c r="D16" i="10"/>
  <c r="C16" i="10"/>
  <c r="C9" i="10" s="1"/>
  <c r="B16" i="10"/>
  <c r="G15" i="10"/>
  <c r="G14" i="10"/>
  <c r="G13" i="10"/>
  <c r="G12" i="10" s="1"/>
  <c r="F12" i="10"/>
  <c r="E12" i="10"/>
  <c r="D12" i="10"/>
  <c r="C12" i="10"/>
  <c r="B12" i="10"/>
  <c r="G11" i="10"/>
  <c r="G10" i="10"/>
  <c r="F9" i="10"/>
  <c r="E9" i="10"/>
  <c r="D9" i="10"/>
  <c r="B9" i="10"/>
  <c r="G75" i="9"/>
  <c r="G74" i="9"/>
  <c r="G73" i="9"/>
  <c r="G72" i="9"/>
  <c r="F71" i="9"/>
  <c r="E71" i="9"/>
  <c r="D71" i="9"/>
  <c r="G71" i="9" s="1"/>
  <c r="C71" i="9"/>
  <c r="B71" i="9"/>
  <c r="G70" i="9"/>
  <c r="G69" i="9"/>
  <c r="G68" i="9"/>
  <c r="G67" i="9"/>
  <c r="G66" i="9"/>
  <c r="G65" i="9"/>
  <c r="G64" i="9"/>
  <c r="G63" i="9"/>
  <c r="G62" i="9"/>
  <c r="G61" i="9"/>
  <c r="F61" i="9"/>
  <c r="E61" i="9"/>
  <c r="D61" i="9"/>
  <c r="C61" i="9"/>
  <c r="B61" i="9"/>
  <c r="G60" i="9"/>
  <c r="G59" i="9"/>
  <c r="G58" i="9"/>
  <c r="G57" i="9"/>
  <c r="G56" i="9"/>
  <c r="G55" i="9"/>
  <c r="G54" i="9"/>
  <c r="F53" i="9"/>
  <c r="E53" i="9"/>
  <c r="D53" i="9"/>
  <c r="D43" i="9" s="1"/>
  <c r="C53" i="9"/>
  <c r="B53" i="9"/>
  <c r="G52" i="9"/>
  <c r="G51" i="9"/>
  <c r="G50" i="9"/>
  <c r="G49" i="9"/>
  <c r="G48" i="9"/>
  <c r="G47" i="9"/>
  <c r="G46" i="9"/>
  <c r="G45" i="9"/>
  <c r="G44" i="9"/>
  <c r="F44" i="9"/>
  <c r="F43" i="9" s="1"/>
  <c r="F77" i="9" s="1"/>
  <c r="E44" i="9"/>
  <c r="D44" i="9"/>
  <c r="C44" i="9"/>
  <c r="C43" i="9" s="1"/>
  <c r="C77" i="9" s="1"/>
  <c r="B44" i="9"/>
  <c r="B43" i="9" s="1"/>
  <c r="B77" i="9" s="1"/>
  <c r="E43" i="9"/>
  <c r="E77" i="9" s="1"/>
  <c r="F37" i="9"/>
  <c r="E37" i="9"/>
  <c r="D37" i="9"/>
  <c r="C37" i="9"/>
  <c r="B37" i="9"/>
  <c r="G36" i="9"/>
  <c r="G35" i="9"/>
  <c r="G34" i="9"/>
  <c r="G33" i="9"/>
  <c r="G32" i="9"/>
  <c r="G31" i="9"/>
  <c r="G30" i="9"/>
  <c r="G29" i="9"/>
  <c r="G28" i="9"/>
  <c r="G27" i="9" s="1"/>
  <c r="F27" i="9"/>
  <c r="E27" i="9"/>
  <c r="D27" i="9"/>
  <c r="C27" i="9"/>
  <c r="B27" i="9"/>
  <c r="G26" i="9"/>
  <c r="G25" i="9"/>
  <c r="G24" i="9"/>
  <c r="G23" i="9"/>
  <c r="G22" i="9"/>
  <c r="G21" i="9"/>
  <c r="G19" i="9" s="1"/>
  <c r="G20" i="9"/>
  <c r="F19" i="9"/>
  <c r="E19" i="9"/>
  <c r="D19" i="9"/>
  <c r="C19" i="9"/>
  <c r="B19" i="9"/>
  <c r="G18" i="9"/>
  <c r="G17" i="9"/>
  <c r="G16" i="9"/>
  <c r="G15" i="9"/>
  <c r="G14" i="9"/>
  <c r="G13" i="9"/>
  <c r="G12" i="9"/>
  <c r="G11" i="9"/>
  <c r="G10" i="9"/>
  <c r="F10" i="9"/>
  <c r="E10" i="9"/>
  <c r="D10" i="9"/>
  <c r="D9" i="9" s="1"/>
  <c r="C10" i="9"/>
  <c r="C9" i="9" s="1"/>
  <c r="B10" i="9"/>
  <c r="F9" i="9"/>
  <c r="E9" i="9"/>
  <c r="B9" i="9"/>
  <c r="G27" i="8"/>
  <c r="G26" i="8"/>
  <c r="G25" i="8"/>
  <c r="G24" i="8"/>
  <c r="G23" i="8"/>
  <c r="G22" i="8"/>
  <c r="G21" i="8"/>
  <c r="G20" i="8"/>
  <c r="G11" i="8"/>
  <c r="G12" i="8"/>
  <c r="G13" i="8"/>
  <c r="G14" i="8"/>
  <c r="G15" i="8"/>
  <c r="G16" i="8"/>
  <c r="G17" i="8"/>
  <c r="G10" i="8"/>
  <c r="D103" i="7"/>
  <c r="D84" i="7"/>
  <c r="D159" i="7" s="1"/>
  <c r="C33" i="10" l="1"/>
  <c r="G9" i="10"/>
  <c r="G21" i="10"/>
  <c r="G43" i="9"/>
  <c r="G9" i="9"/>
  <c r="D77" i="9"/>
  <c r="G53" i="9"/>
  <c r="G9" i="8"/>
  <c r="G33" i="10" l="1"/>
  <c r="G77" i="9"/>
  <c r="F6" i="2" l="1"/>
  <c r="E6" i="2"/>
  <c r="A2" i="25"/>
  <c r="A2" i="22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C21" i="16"/>
  <c r="C31" i="16" s="1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F30" i="20"/>
  <c r="B31" i="16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79" i="2" l="1"/>
  <c r="E47" i="2"/>
  <c r="E59" i="2" s="1"/>
  <c r="E81" i="2" s="1"/>
  <c r="F47" i="2"/>
  <c r="F59" i="2" s="1"/>
  <c r="F81" i="2" s="1"/>
  <c r="E29" i="8"/>
  <c r="E84" i="7"/>
  <c r="C9" i="7"/>
  <c r="G28" i="7"/>
  <c r="K20" i="4"/>
  <c r="E20" i="4"/>
  <c r="I20" i="4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B70" i="6" l="1"/>
  <c r="E159" i="7"/>
  <c r="B159" i="7"/>
  <c r="F159" i="7"/>
  <c r="C159" i="7"/>
  <c r="G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<sst xmlns="http://schemas.openxmlformats.org/spreadsheetml/2006/main" count="1013" uniqueCount="604">
  <si>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</si>
  <si>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</si>
  <si>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</si>
  <si>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</si>
  <si>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</si>
  <si>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</si>
  <si>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</si>
  <si>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</si>
  <si>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</si>
  <si>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</si>
  <si>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</si>
  <si>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</si>
  <si>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</si>
  <si>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</si>
  <si>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</si>
  <si>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</si>
  <si>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</si>
  <si>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</si>
  <si>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</si>
  <si>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</si>
  <si>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</si>
  <si>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</si>
  <si>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</si>
  <si>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</si>
  <si>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</si>
  <si>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</si>
  <si>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</si>
  <si>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</si>
  <si>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</si>
  <si>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</si>
  <si>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</si>
  <si>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</si>
  <si>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</si>
  <si>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</si>
  <si>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</si>
  <si>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</si>
  <si>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</si>
  <si>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</si>
  <si>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</si>
  <si>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</si>
  <si>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</si>
  <si>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</si>
  <si>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</si>
  <si>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</si>
  <si>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</si>
  <si>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</si>
  <si>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</si>
  <si>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</si>
  <si>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</si>
  <si>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</si>
  <si>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</si>
  <si>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</si>
  <si>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</si>
  <si>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</si>
  <si>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</si>
  <si>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</si>
  <si>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</si>
  <si>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</si>
  <si>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</si>
  <si>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</si>
  <si>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</si>
  <si>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</si>
  <si>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</si>
  <si>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</si>
  <si>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</si>
  <si>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</si>
  <si>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</si>
  <si>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</si>
  <si>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</si>
  <si>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</si>
  <si>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</si>
  <si>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</si>
  <si>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</si>
  <si>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</si>
  <si>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</si>
  <si>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</si>
  <si>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</si>
  <si>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</si>
  <si>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</si>
  <si>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</si>
  <si>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</si>
  <si>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</si>
  <si>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</si>
  <si>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</si>
  <si>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</si>
  <si>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</si>
  <si>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</si>
  <si>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</si>
  <si>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</si>
  <si>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</si>
  <si>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</si>
  <si>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</si>
  <si>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</si>
  <si>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</si>
  <si>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</si>
  <si>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</si>
  <si>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</si>
  <si>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</si>
  <si>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</si>
  <si>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</si>
  <si>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</si>
  <si>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</si>
  <si>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</si>
  <si>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</si>
  <si>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</si>
  <si>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</si>
  <si>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</si>
  <si>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</si>
  <si>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</si>
  <si>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</si>
  <si>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</si>
  <si>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</si>
  <si>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</si>
  <si>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</si>
  <si>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</si>
  <si>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</si>
  <si>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</si>
  <si>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</si>
  <si>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</si>
  <si>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</si>
  <si>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</si>
  <si>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</si>
  <si>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</si>
  <si>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</si>
  <si>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</si>
  <si>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</si>
  <si>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</si>
  <si>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</si>
  <si>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</si>
  <si>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</si>
  <si>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</si>
  <si>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</si>
  <si>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</si>
  <si>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</si>
  <si>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</si>
  <si>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</si>
  <si>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</si>
  <si>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</si>
  <si>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</si>
  <si>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</si>
  <si>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</si>
  <si>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</si>
  <si>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</si>
  <si>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</si>
  <si>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</si>
  <si>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</si>
  <si>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</si>
  <si>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</si>
  <si>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</si>
  <si>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</si>
  <si>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</si>
  <si>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</si>
  <si>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</si>
  <si>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</si>
  <si>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</si>
  <si>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</si>
  <si>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</si>
  <si>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</si>
  <si>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</si>
  <si>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</si>
  <si>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</si>
  <si>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</si>
  <si>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</si>
  <si>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</si>
  <si>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</si>
  <si>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</si>
  <si>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</si>
  <si>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</si>
  <si>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</si>
  <si>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</si>
  <si>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</si>
  <si>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</si>
  <si>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</si>
  <si>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</si>
  <si>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</si>
  <si>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</si>
  <si>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</si>
  <si>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</si>
  <si>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</si>
  <si>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</si>
  <si>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</si>
  <si>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</si>
  <si>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</si>
  <si>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</si>
  <si>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</si>
  <si>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</si>
  <si>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</si>
  <si>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</si>
  <si>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</si>
  <si>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</si>
  <si>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</si>
  <si>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</si>
  <si>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</si>
  <si>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</si>
  <si>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</si>
  <si>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</si>
  <si>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</si>
  <si>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</si>
  <si>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</si>
  <si>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</si>
  <si>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</si>
  <si>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</si>
  <si>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</si>
  <si>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</si>
  <si>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</si>
  <si>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</si>
  <si>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</si>
  <si>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</si>
  <si>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</si>
  <si>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</si>
  <si>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</si>
  <si>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</si>
  <si>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</si>
  <si>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</si>
  <si>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</si>
  <si>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</si>
  <si>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</si>
  <si>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</si>
  <si>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</si>
  <si>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</si>
  <si>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</si>
  <si>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</si>
  <si>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</si>
  <si>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</si>
  <si>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</si>
  <si>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</si>
  <si>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</si>
  <si>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</si>
  <si>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</si>
  <si>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</si>
  <si>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</si>
  <si>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</si>
  <si>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</si>
  <si>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</si>
  <si>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</si>
  <si>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</si>
  <si>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</si>
  <si>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</si>
  <si>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</si>
  <si>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</si>
  <si>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</si>
  <si>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</si>
  <si>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</si>
  <si>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</si>
  <si>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</si>
  <si>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</si>
  <si>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</si>
  <si>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</si>
  <si>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</si>
  <si>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</si>
  <si>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</si>
  <si>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</si>
  <si>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</si>
  <si>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</si>
  <si>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</si>
  <si>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</si>
  <si>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</si>
  <si>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</si>
  <si>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</si>
  <si>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</si>
  <si>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</si>
  <si>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</si>
  <si>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</si>
  <si>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</si>
  <si>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</si>
  <si>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</si>
  <si>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</si>
  <si>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</si>
  <si>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</si>
  <si>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</si>
  <si>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</si>
  <si>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</si>
  <si>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</si>
  <si>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</si>
  <si>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</si>
  <si>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</si>
  <si>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</si>
  <si>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</si>
  <si>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</si>
  <si>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</si>
  <si>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</si>
  <si>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</si>
  <si>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</si>
  <si>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</si>
  <si>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</si>
  <si>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</si>
  <si>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</si>
  <si>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</si>
  <si>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</si>
  <si>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</si>
  <si>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</si>
  <si>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</si>
  <si>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</si>
  <si>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</si>
  <si>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</si>
  <si>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</si>
  <si>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</si>
  <si>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</si>
  <si>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</si>
  <si>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</si>
  <si>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</si>
  <si>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</si>
  <si>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</si>
  <si>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</si>
  <si>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</si>
  <si>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</si>
  <si>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</si>
  <si>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</si>
  <si>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</si>
  <si>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</si>
  <si>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</si>
  <si>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</si>
  <si>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</si>
  <si>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</si>
  <si>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</si>
  <si>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</si>
  <si>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</si>
  <si>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</si>
  <si>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</si>
  <si>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</si>
  <si>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</si>
  <si>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</si>
  <si>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</si>
  <si>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</si>
  <si>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</si>
  <si>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</si>
  <si>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</si>
  <si>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</si>
  <si>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</si>
  <si>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</si>
  <si>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</si>
  <si>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</si>
  <si>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</si>
  <si>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</si>
  <si>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</si>
  <si>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</si>
  <si>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</si>
  <si>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</si>
  <si>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</si>
  <si>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</si>
  <si>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</si>
  <si>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</si>
  <si>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</si>
  <si>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</si>
  <si>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</si>
  <si>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</si>
  <si>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</si>
  <si>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</si>
  <si>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</si>
  <si>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</si>
  <si>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</si>
  <si>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</si>
  <si>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</si>
  <si>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</si>
  <si>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</si>
  <si>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</si>
  <si>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</si>
  <si>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</si>
  <si>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</si>
  <si>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</si>
  <si>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</si>
  <si>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</si>
  <si>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</si>
  <si>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</si>
  <si>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</si>
  <si>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</si>
  <si>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</si>
  <si>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</si>
  <si>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</si>
  <si>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</si>
  <si>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</si>
  <si>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</si>
  <si>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</si>
  <si>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</si>
  <si>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</si>
  <si>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</si>
  <si>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</si>
  <si>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</si>
  <si>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</si>
  <si>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</si>
  <si>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</si>
  <si>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</si>
  <si>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</si>
  <si>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</si>
  <si>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</si>
  <si>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</si>
  <si>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</si>
  <si>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</si>
  <si>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</si>
  <si>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</si>
  <si>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</si>
  <si>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</si>
  <si>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</si>
  <si>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</si>
  <si>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</si>
  <si>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</si>
  <si>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</si>
  <si>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</si>
  <si>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</si>
  <si>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</si>
  <si>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</si>
  <si>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</si>
  <si>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</si>
  <si>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</si>
  <si>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</si>
  <si>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</si>
  <si>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</si>
  <si>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</si>
  <si>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</si>
  <si>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</si>
  <si>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</si>
  <si>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</si>
  <si>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</si>
  <si>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</si>
  <si>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</si>
  <si>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</si>
  <si>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</si>
  <si>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</si>
  <si>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</si>
  <si>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</si>
  <si>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</si>
  <si>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</si>
  <si>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</si>
  <si>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</si>
  <si>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</si>
  <si>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</si>
  <si>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</si>
  <si>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</si>
  <si>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</si>
  <si>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</si>
  <si>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</si>
  <si>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</si>
  <si>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</si>
  <si>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</si>
  <si>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</si>
  <si>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</si>
  <si>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</si>
  <si>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</si>
  <si>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</si>
  <si>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</si>
  <si>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</si>
  <si>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</si>
  <si>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</si>
  <si>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</si>
  <si>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</si>
  <si>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</si>
  <si>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</si>
  <si>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</si>
  <si>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</si>
  <si>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</si>
  <si>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</si>
  <si>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</si>
  <si>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</si>
  <si>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</si>
  <si>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</si>
  <si>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</si>
  <si>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</si>
  <si>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</si>
  <si>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</si>
  <si>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</si>
  <si>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</si>
  <si>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</si>
  <si>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</si>
  <si>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</si>
  <si>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</si>
  <si>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</si>
  <si>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</si>
  <si>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</si>
  <si>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</si>
  <si>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</si>
  <si>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</si>
  <si>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</si>
  <si>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</si>
  <si>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</si>
  <si>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</si>
  <si>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</si>
  <si>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</si>
  <si>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</si>
  <si>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</si>
  <si>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</si>
  <si>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</si>
  <si>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</si>
  <si>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</si>
  <si>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</si>
  <si>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</si>
  <si>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</si>
  <si>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</si>
  <si>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</si>
  <si>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</si>
  <si>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</si>
  <si>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</si>
  <si>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</si>
  <si>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</si>
  <si>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</si>
  <si>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</si>
  <si>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</si>
  <si>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</si>
  <si>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</si>
  <si>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</si>
  <si>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</si>
  <si>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</si>
  <si>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</si>
  <si>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</si>
  <si>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</si>
  <si>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</si>
  <si>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</si>
  <si>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</si>
  <si>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</si>
  <si>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</si>
  <si>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</si>
  <si>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</si>
  <si>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</si>
  <si>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</si>
  <si>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</si>
  <si>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</si>
  <si>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</si>
  <si>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</si>
  <si>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</si>
  <si>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</si>
  <si>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</si>
  <si>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</si>
  <si>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</si>
  <si>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</si>
  <si>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</si>
  <si>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</si>
  <si>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</si>
  <si>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</si>
  <si>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</si>
  <si>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</si>
  <si>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</si>
  <si>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</si>
  <si>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</si>
  <si>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</si>
  <si>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</si>
  <si>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</si>
  <si>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</si>
  <si>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</si>
  <si>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</si>
  <si>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</si>
  <si>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</si>
  <si>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</si>
  <si>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</si>
  <si>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</si>
  <si>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</si>
  <si>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</si>
  <si>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</si>
  <si>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</si>
  <si>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</si>
  <si>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</si>
  <si>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</si>
  <si>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</si>
  <si>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</si>
  <si>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</si>
  <si>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</si>
  <si>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</si>
  <si>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</si>
  <si>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</si>
  <si>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</si>
  <si>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</si>
  <si>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</si>
  <si>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</si>
  <si>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</si>
  <si>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</si>
  <si>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</si>
  <si>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</si>
  <si>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</si>
  <si>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</si>
  <si>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</si>
  <si>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</si>
  <si>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</si>
  <si>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</si>
  <si>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</si>
  <si>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</si>
  <si>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</si>
  <si>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</si>
  <si>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</si>
  <si>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</si>
  <si>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</si>
  <si>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</si>
  <si>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</si>
  <si>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</si>
  <si>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</si>
  <si>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</si>
  <si>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UNIVERSIDAD DE GUANAJUATO (a)</t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</si>
  <si>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</si>
  <si>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</si>
  <si>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</si>
  <si>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</si>
  <si>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</si>
  <si>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</si>
  <si>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2025 (c)</t>
  </si>
  <si>
    <t>2026 (d)</t>
  </si>
  <si>
    <t>2027 (d)</t>
  </si>
  <si>
    <t>2028 (d)</t>
  </si>
  <si>
    <t>2029 (d)</t>
  </si>
  <si>
    <t>2030 (d)</t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</si>
  <si>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</si>
  <si>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</si>
  <si>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</si>
  <si>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</si>
  <si>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</si>
  <si>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Año 2025
(de iniciativa de Ley)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</si>
  <si>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2025</t>
    </r>
  </si>
  <si>
    <t>a) NO APLICA, LA UG NO TIENE OBLIGACIONES EN APP's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</si>
</sst>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 xr:uid="{80F49C65-2DE6-41C5-809E-78CFBB374332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81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583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679873128</v>
      </c>
      <c r="C9" s="47">
        <f>SUM(C10:C16)</f>
        <v>296652579</v>
      </c>
      <c r="D9" s="46" t="s">
        <v>13</v>
      </c>
      <c r="E9" s="47">
        <f>SUM(E10:E18)</f>
        <v>79207716</v>
      </c>
      <c r="F9" s="47">
        <f>SUM(F10:F18)</f>
        <v>148213880</v>
      </c>
    </row>
    <row r="10" spans="1:6" x14ac:dyDescent="0.25">
      <c r="A10" s="48" t="s">
        <v>14</v>
      </c>
      <c r="B10" s="47">
        <v>1333417</v>
      </c>
      <c r="C10" s="47">
        <v>1417</v>
      </c>
      <c r="D10" s="48" t="s">
        <v>15</v>
      </c>
      <c r="E10" s="47">
        <v>3485816</v>
      </c>
      <c r="F10" s="47">
        <v>17600552</v>
      </c>
    </row>
    <row r="11" spans="1:6" x14ac:dyDescent="0.25">
      <c r="A11" s="48" t="s">
        <v>16</v>
      </c>
      <c r="B11" s="47">
        <v>643343497</v>
      </c>
      <c r="C11" s="47">
        <v>267405925</v>
      </c>
      <c r="D11" s="48" t="s">
        <v>17</v>
      </c>
      <c r="E11" s="47">
        <v>23384527</v>
      </c>
      <c r="F11" s="47">
        <v>59415002</v>
      </c>
    </row>
    <row r="12" spans="1:6" x14ac:dyDescent="0.25">
      <c r="A12" s="48" t="s">
        <v>18</v>
      </c>
      <c r="B12" s="47">
        <v>2254640</v>
      </c>
      <c r="C12" s="47">
        <v>193337</v>
      </c>
      <c r="D12" s="48" t="s">
        <v>19</v>
      </c>
      <c r="E12" s="47">
        <v>3561853</v>
      </c>
      <c r="F12" s="47">
        <v>2668943</v>
      </c>
    </row>
    <row r="13" spans="1:6" x14ac:dyDescent="0.25">
      <c r="A13" s="48" t="s">
        <v>20</v>
      </c>
      <c r="B13" s="47">
        <v>20601149</v>
      </c>
      <c r="C13" s="47">
        <v>16387191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12340425</v>
      </c>
      <c r="C14" s="47">
        <v>12664709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47">
        <v>0</v>
      </c>
      <c r="F15" s="47">
        <v>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47">
        <v>42457467</v>
      </c>
      <c r="F16" s="47">
        <v>61265063</v>
      </c>
    </row>
    <row r="17" spans="1:6" x14ac:dyDescent="0.25">
      <c r="A17" s="46" t="s">
        <v>28</v>
      </c>
      <c r="B17" s="47">
        <f>SUM(B18:B24)</f>
        <v>181045073</v>
      </c>
      <c r="C17" s="47">
        <f>SUM(C18:C24)</f>
        <v>151825204</v>
      </c>
      <c r="D17" s="48" t="s">
        <v>29</v>
      </c>
      <c r="E17" s="47">
        <v>2281979</v>
      </c>
      <c r="F17" s="47">
        <v>582046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47">
        <v>4036074</v>
      </c>
      <c r="F18" s="47">
        <v>6682274</v>
      </c>
    </row>
    <row r="19" spans="1:6" x14ac:dyDescent="0.25">
      <c r="A19" s="48" t="s">
        <v>32</v>
      </c>
      <c r="B19" s="47">
        <v>162781564</v>
      </c>
      <c r="C19" s="47">
        <v>135074153</v>
      </c>
      <c r="D19" s="46" t="s">
        <v>33</v>
      </c>
      <c r="E19" s="47">
        <f>SUM(E20:E22)</f>
        <v>85658</v>
      </c>
      <c r="F19" s="47">
        <f>SUM(F20:F22)</f>
        <v>82158</v>
      </c>
    </row>
    <row r="20" spans="1:6" x14ac:dyDescent="0.25">
      <c r="A20" s="48" t="s">
        <v>34</v>
      </c>
      <c r="B20" s="47">
        <v>6618788</v>
      </c>
      <c r="C20" s="47">
        <v>5812099</v>
      </c>
      <c r="D20" s="48" t="s">
        <v>35</v>
      </c>
      <c r="E20" s="47">
        <v>84900</v>
      </c>
      <c r="F20" s="47">
        <v>81400</v>
      </c>
    </row>
    <row r="21" spans="1:6" x14ac:dyDescent="0.25">
      <c r="A21" s="48" t="s">
        <v>36</v>
      </c>
      <c r="B21" s="47">
        <v>6</v>
      </c>
      <c r="C21" s="47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47">
        <v>0</v>
      </c>
      <c r="C22" s="47">
        <v>0</v>
      </c>
      <c r="D22" s="48" t="s">
        <v>39</v>
      </c>
      <c r="E22" s="47">
        <v>758</v>
      </c>
      <c r="F22" s="47">
        <v>758</v>
      </c>
    </row>
    <row r="23" spans="1:6" x14ac:dyDescent="0.25">
      <c r="A23" s="48" t="s">
        <v>40</v>
      </c>
      <c r="B23" s="47">
        <v>11639730</v>
      </c>
      <c r="C23" s="47">
        <v>10938952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47">
        <v>4985</v>
      </c>
      <c r="C24" s="47">
        <v>0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36857102</v>
      </c>
      <c r="C25" s="47">
        <f>SUM(C26:C30)</f>
        <v>33610353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1671785</v>
      </c>
      <c r="C26" s="47">
        <v>280248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35185317</v>
      </c>
      <c r="C29" s="47">
        <v>33330105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691030</v>
      </c>
      <c r="F31" s="47">
        <f>SUM(F32:F37)</f>
        <v>691065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691030</v>
      </c>
      <c r="F36" s="47">
        <v>691065</v>
      </c>
    </row>
    <row r="37" spans="1:6" ht="14.45" customHeight="1" x14ac:dyDescent="0.25">
      <c r="A37" s="46" t="s">
        <v>68</v>
      </c>
      <c r="B37" s="47">
        <v>0</v>
      </c>
      <c r="C37" s="47">
        <v>240360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-34872420</v>
      </c>
      <c r="C38" s="47">
        <f>SUM(C39:C40)</f>
        <v>-19444417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-34872420</v>
      </c>
      <c r="C39" s="47">
        <v>-19444417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1561790</v>
      </c>
      <c r="C41" s="47">
        <f>SUM(C42:C45)</f>
        <v>1497135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1561790</v>
      </c>
      <c r="C42" s="47">
        <v>1497135</v>
      </c>
      <c r="D42" s="46" t="s">
        <v>79</v>
      </c>
      <c r="E42" s="47">
        <f>SUM(E43:E45)</f>
        <v>31872676</v>
      </c>
      <c r="F42" s="47">
        <f>SUM(F43:F45)</f>
        <v>19034905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31872676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864464673</v>
      </c>
      <c r="C47" s="4">
        <f>C9+C17+C25+C31+C37+C38+C41</f>
        <v>464381214</v>
      </c>
      <c r="D47" s="2" t="s">
        <v>87</v>
      </c>
      <c r="E47" s="4">
        <f>E9+E19+E23+E26+E27+E31+E38+E42</f>
        <v>111857080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1056050120</v>
      </c>
      <c r="C50" s="47">
        <v>883223082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12025296</v>
      </c>
      <c r="C51" s="47">
        <v>8470440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47">
        <v>6450563301</v>
      </c>
      <c r="C52" s="47">
        <v>6403559845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47">
        <v>2290820448</v>
      </c>
      <c r="C53" s="47">
        <v>2261478352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47">
        <v>63992699</v>
      </c>
      <c r="C54" s="47">
        <v>68014187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47">
        <v>-3345394668</v>
      </c>
      <c r="C55" s="47">
        <v>-3112050038</v>
      </c>
      <c r="D55" s="50" t="s">
        <v>101</v>
      </c>
      <c r="E55" s="47">
        <v>979146539</v>
      </c>
      <c r="F55" s="47">
        <v>806411341</v>
      </c>
    </row>
    <row r="56" spans="1:6" x14ac:dyDescent="0.25">
      <c r="A56" s="46" t="s">
        <v>102</v>
      </c>
      <c r="B56" s="47">
        <v>25292388</v>
      </c>
      <c r="C56" s="47">
        <v>25235826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979146539</v>
      </c>
      <c r="F57" s="4">
        <f>SUM(F50:F55)</f>
        <v>806411341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1091003619</v>
      </c>
      <c r="F59" s="4">
        <f>F47+F57</f>
        <v>974433349</v>
      </c>
    </row>
    <row r="60" spans="1:6" x14ac:dyDescent="0.25">
      <c r="A60" s="3" t="s">
        <v>107</v>
      </c>
      <c r="B60" s="4">
        <f>SUM(B50:B58)</f>
        <v>6553349584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7417814257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3575202714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111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112</v>
      </c>
      <c r="E65" s="47">
        <v>31561192</v>
      </c>
      <c r="F65" s="47">
        <v>26350639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2739737340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115</v>
      </c>
      <c r="E69" s="47">
        <v>314611575</v>
      </c>
      <c r="F69" s="47">
        <v>5315356</v>
      </c>
    </row>
    <row r="70" spans="1:6" x14ac:dyDescent="0.25">
      <c r="A70" s="53"/>
      <c r="B70" s="45"/>
      <c r="C70" s="45"/>
      <c r="D70" s="46" t="s">
        <v>116</v>
      </c>
      <c r="E70" s="47">
        <v>-610003128</v>
      </c>
      <c r="F70" s="47">
        <v>-596687385</v>
      </c>
    </row>
    <row r="71" spans="1:6" x14ac:dyDescent="0.25">
      <c r="A71" s="53"/>
      <c r="B71" s="45"/>
      <c r="C71" s="45"/>
      <c r="D71" s="46" t="s">
        <v>117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-7511863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6326810638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7417814257</v>
      </c>
      <c r="F81" s="4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25 B38:C38 B40:C41 B43:C46 B59:C62 E19:F19 E23:F35 E37:F44 E46:F54 E56:F63 E67:F68 E74:F76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32" sqref="B3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449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450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451</v>
      </c>
      <c r="B6" s="7" t="s">
        <v>601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452</v>
      </c>
      <c r="B7" s="119">
        <f>SUM(B8:B19)</f>
        <v>1967700760</v>
      </c>
      <c r="C7" s="119">
        <f t="shared" ref="C7:G7" si="0">SUM(C8:C19)</f>
        <v>2046408790.4000001</v>
      </c>
      <c r="D7" s="119">
        <f t="shared" si="0"/>
        <v>2148729229.9200001</v>
      </c>
      <c r="E7" s="119">
        <f t="shared" si="0"/>
        <v>2256165691.4160004</v>
      </c>
      <c r="F7" s="119">
        <f t="shared" si="0"/>
        <v>2368973975.9868007</v>
      </c>
      <c r="G7" s="119">
        <f t="shared" si="0"/>
        <v>2487422674.7861409</v>
      </c>
    </row>
    <row r="8" spans="1:7" x14ac:dyDescent="0.25">
      <c r="A8" s="58" t="s">
        <v>453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454</v>
      </c>
      <c r="B9" s="75">
        <v>59696452</v>
      </c>
      <c r="C9" s="75">
        <v>62084310.080000006</v>
      </c>
      <c r="D9" s="75">
        <v>65188525.584000006</v>
      </c>
      <c r="E9" s="75">
        <v>68447951.863200009</v>
      </c>
      <c r="F9" s="75">
        <v>71870349.456360012</v>
      </c>
      <c r="G9" s="75">
        <v>75463866.929178014</v>
      </c>
    </row>
    <row r="10" spans="1:7" x14ac:dyDescent="0.25">
      <c r="A10" s="58" t="s">
        <v>455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457</v>
      </c>
      <c r="B12" s="75">
        <v>7715000</v>
      </c>
      <c r="C12" s="75">
        <v>8023600</v>
      </c>
      <c r="D12" s="75">
        <v>8424780</v>
      </c>
      <c r="E12" s="75">
        <v>8846019</v>
      </c>
      <c r="F12" s="75">
        <v>9288319.9500000011</v>
      </c>
      <c r="G12" s="75">
        <v>9752735.9475000016</v>
      </c>
    </row>
    <row r="13" spans="1:7" x14ac:dyDescent="0.25">
      <c r="A13" s="58" t="s">
        <v>458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459</v>
      </c>
      <c r="B14" s="75">
        <v>398520930</v>
      </c>
      <c r="C14" s="75">
        <v>414461767.19999999</v>
      </c>
      <c r="D14" s="75">
        <v>435184855.56</v>
      </c>
      <c r="E14" s="75">
        <v>456944098.338</v>
      </c>
      <c r="F14" s="75">
        <v>479791303.25490004</v>
      </c>
      <c r="G14" s="75">
        <v>503780868.41764504</v>
      </c>
    </row>
    <row r="15" spans="1:7" x14ac:dyDescent="0.25">
      <c r="A15" s="58" t="s">
        <v>460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462</v>
      </c>
      <c r="B17" s="75">
        <v>1501768378</v>
      </c>
      <c r="C17" s="75">
        <v>1561839113.1200001</v>
      </c>
      <c r="D17" s="75">
        <v>1639931068.7760003</v>
      </c>
      <c r="E17" s="75">
        <v>1721927622.2148004</v>
      </c>
      <c r="F17" s="75">
        <v>1808024003.3255405</v>
      </c>
      <c r="G17" s="75">
        <v>1898425203.4918177</v>
      </c>
    </row>
    <row r="18" spans="1:7" x14ac:dyDescent="0.25">
      <c r="A18" s="58" t="s">
        <v>463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465</v>
      </c>
      <c r="B20" s="75"/>
      <c r="C20" s="75"/>
      <c r="D20" s="75"/>
      <c r="E20" s="75"/>
      <c r="F20" s="75"/>
      <c r="G20" s="75"/>
    </row>
    <row r="21" spans="1:7" x14ac:dyDescent="0.25">
      <c r="A21" s="3" t="s">
        <v>466</v>
      </c>
      <c r="B21" s="119">
        <f>SUM(B22:B26)</f>
        <v>2443703899</v>
      </c>
      <c r="C21" s="119">
        <f t="shared" ref="C21:G21" si="1">SUM(C22:C26)</f>
        <v>2541452054.96</v>
      </c>
      <c r="D21" s="119">
        <f t="shared" si="1"/>
        <v>2643110137.1584001</v>
      </c>
      <c r="E21" s="119">
        <f t="shared" si="1"/>
        <v>2748834542.6447363</v>
      </c>
      <c r="F21" s="119">
        <f t="shared" si="1"/>
        <v>2858787924.3505259</v>
      </c>
      <c r="G21" s="119">
        <f t="shared" si="1"/>
        <v>2973139441.3245468</v>
      </c>
    </row>
    <row r="22" spans="1:7" x14ac:dyDescent="0.25">
      <c r="A22" s="58" t="s">
        <v>467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470</v>
      </c>
      <c r="B25" s="76">
        <v>2443703899</v>
      </c>
      <c r="C25" s="76">
        <v>2541452054.96</v>
      </c>
      <c r="D25" s="76">
        <v>2643110137.1584001</v>
      </c>
      <c r="E25" s="76">
        <v>2748834542.6447363</v>
      </c>
      <c r="F25" s="76">
        <v>2858787924.3505259</v>
      </c>
      <c r="G25" s="76">
        <v>2973139441.3245468</v>
      </c>
    </row>
    <row r="26" spans="1:7" x14ac:dyDescent="0.25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465</v>
      </c>
      <c r="B27" s="76"/>
      <c r="C27" s="76"/>
      <c r="D27" s="76"/>
      <c r="E27" s="76"/>
      <c r="F27" s="76"/>
      <c r="G27" s="76"/>
    </row>
    <row r="28" spans="1:7" x14ac:dyDescent="0.25">
      <c r="A28" s="3" t="s">
        <v>472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474</v>
      </c>
      <c r="B31" s="119">
        <f>B21+B7+B28</f>
        <v>4411404659</v>
      </c>
      <c r="C31" s="119">
        <f t="shared" ref="C31:G31" si="3">C21+C7+C28</f>
        <v>4587860845.3600006</v>
      </c>
      <c r="D31" s="119">
        <f t="shared" si="3"/>
        <v>4791839367.0783997</v>
      </c>
      <c r="E31" s="119">
        <f t="shared" si="3"/>
        <v>5005000234.0607367</v>
      </c>
      <c r="F31" s="119">
        <f t="shared" si="3"/>
        <v>5227761900.337326</v>
      </c>
      <c r="G31" s="119">
        <f t="shared" si="3"/>
        <v>5460562116.1106873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298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8 B20:G24 B26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D14" sqref="D1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478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450</v>
      </c>
      <c r="B5" s="173"/>
      <c r="C5" s="173"/>
      <c r="D5" s="173"/>
      <c r="E5" s="173"/>
      <c r="F5" s="173"/>
      <c r="G5" s="174"/>
    </row>
    <row r="6" spans="1:7" x14ac:dyDescent="0.25">
      <c r="A6" s="139" t="s">
        <v>451</v>
      </c>
      <c r="B6" s="7" t="s">
        <v>590</v>
      </c>
      <c r="C6" s="33" t="s">
        <v>591</v>
      </c>
      <c r="D6" s="33" t="s">
        <v>592</v>
      </c>
      <c r="E6" s="33" t="s">
        <v>593</v>
      </c>
      <c r="F6" s="33" t="s">
        <v>594</v>
      </c>
      <c r="G6" s="33" t="s">
        <v>595</v>
      </c>
    </row>
    <row r="7" spans="1:7" ht="15.75" customHeight="1" x14ac:dyDescent="0.25">
      <c r="A7" s="26" t="s">
        <v>479</v>
      </c>
      <c r="B7" s="119">
        <f t="shared" ref="B7:G7" si="0">SUM(B8:B16)</f>
        <v>1967700759.9986985</v>
      </c>
      <c r="C7" s="119">
        <f t="shared" si="0"/>
        <v>2026731782.8000002</v>
      </c>
      <c r="D7" s="119">
        <f t="shared" si="0"/>
        <v>2087533736.2700002</v>
      </c>
      <c r="E7" s="119">
        <f t="shared" si="0"/>
        <v>2150159748.3700004</v>
      </c>
      <c r="F7" s="119">
        <f t="shared" si="0"/>
        <v>2214664540.8100004</v>
      </c>
      <c r="G7" s="119">
        <f t="shared" si="0"/>
        <v>2281104477.0499997</v>
      </c>
    </row>
    <row r="8" spans="1:7" x14ac:dyDescent="0.25">
      <c r="A8" s="58" t="s">
        <v>480</v>
      </c>
      <c r="B8" s="75">
        <v>1515151400.8699987</v>
      </c>
      <c r="C8" s="75">
        <v>1560605942.9000001</v>
      </c>
      <c r="D8" s="75">
        <v>1607424121.1800001</v>
      </c>
      <c r="E8" s="75">
        <v>1655646844.8199999</v>
      </c>
      <c r="F8" s="75">
        <v>1705316250.1600001</v>
      </c>
      <c r="G8" s="75">
        <v>1756475737.6700001</v>
      </c>
    </row>
    <row r="9" spans="1:7" ht="15.75" customHeight="1" x14ac:dyDescent="0.25">
      <c r="A9" s="58" t="s">
        <v>481</v>
      </c>
      <c r="B9" s="75">
        <v>77678001.633400038</v>
      </c>
      <c r="C9" s="75">
        <v>80008341.680000007</v>
      </c>
      <c r="D9" s="75">
        <v>82408591.930000007</v>
      </c>
      <c r="E9" s="75">
        <v>84880849.689999998</v>
      </c>
      <c r="F9" s="75">
        <v>87427275.180000007</v>
      </c>
      <c r="G9" s="75">
        <v>90050093.439999998</v>
      </c>
    </row>
    <row r="10" spans="1:7" x14ac:dyDescent="0.25">
      <c r="A10" s="58" t="s">
        <v>482</v>
      </c>
      <c r="B10" s="75">
        <v>243654370.87239999</v>
      </c>
      <c r="C10" s="75">
        <v>250964002</v>
      </c>
      <c r="D10" s="75">
        <v>258492922.06</v>
      </c>
      <c r="E10" s="75">
        <v>266247709.72</v>
      </c>
      <c r="F10" s="75">
        <v>274235141.00999999</v>
      </c>
      <c r="G10" s="75">
        <v>282462195.24000001</v>
      </c>
    </row>
    <row r="11" spans="1:7" x14ac:dyDescent="0.25">
      <c r="A11" s="58" t="s">
        <v>483</v>
      </c>
      <c r="B11" s="75">
        <v>79510009.560000002</v>
      </c>
      <c r="C11" s="75">
        <v>81895309.849999994</v>
      </c>
      <c r="D11" s="75">
        <v>84352169.140000001</v>
      </c>
      <c r="E11" s="75">
        <v>86882734.219999999</v>
      </c>
      <c r="F11" s="75">
        <v>89489216.239999995</v>
      </c>
      <c r="G11" s="75">
        <v>92173892.730000004</v>
      </c>
    </row>
    <row r="12" spans="1:7" x14ac:dyDescent="0.25">
      <c r="A12" s="58" t="s">
        <v>484</v>
      </c>
      <c r="B12" s="75">
        <v>42977314.218000002</v>
      </c>
      <c r="C12" s="75">
        <v>44266633.640000001</v>
      </c>
      <c r="D12" s="75">
        <v>45594632.649999999</v>
      </c>
      <c r="E12" s="75">
        <v>46962471.630000003</v>
      </c>
      <c r="F12" s="75">
        <v>48371345.780000001</v>
      </c>
      <c r="G12" s="75">
        <v>49822486.159999996</v>
      </c>
    </row>
    <row r="13" spans="1:7" x14ac:dyDescent="0.25">
      <c r="A13" s="58" t="s">
        <v>485</v>
      </c>
      <c r="B13" s="75">
        <v>8729662.844899999</v>
      </c>
      <c r="C13" s="75">
        <v>8991552.7300000004</v>
      </c>
      <c r="D13" s="75">
        <v>9261299.3100000005</v>
      </c>
      <c r="E13" s="75">
        <v>9539138.2899999991</v>
      </c>
      <c r="F13" s="75">
        <v>9825312.4399999995</v>
      </c>
      <c r="G13" s="75">
        <v>10120071.810000001</v>
      </c>
    </row>
    <row r="14" spans="1:7" x14ac:dyDescent="0.25">
      <c r="A14" s="59" t="s">
        <v>486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489</v>
      </c>
      <c r="B18" s="119">
        <f>SUM(B19:B27)</f>
        <v>2443703898.6140909</v>
      </c>
      <c r="C18" s="119">
        <f t="shared" ref="C18:G18" si="1">SUM(C19:C27)</f>
        <v>2517015015.5700002</v>
      </c>
      <c r="D18" s="119">
        <f t="shared" si="1"/>
        <v>2592525466.04</v>
      </c>
      <c r="E18" s="119">
        <f t="shared" si="1"/>
        <v>2670301230.0300002</v>
      </c>
      <c r="F18" s="119">
        <f t="shared" si="1"/>
        <v>2750410266.9199996</v>
      </c>
      <c r="G18" s="119">
        <f t="shared" si="1"/>
        <v>2832922574.9300003</v>
      </c>
    </row>
    <row r="19" spans="1:7" x14ac:dyDescent="0.25">
      <c r="A19" s="58" t="s">
        <v>480</v>
      </c>
      <c r="B19" s="76">
        <v>2220142895.7999907</v>
      </c>
      <c r="C19" s="76">
        <v>2286747182.6700001</v>
      </c>
      <c r="D19" s="76">
        <v>2355349598.1500001</v>
      </c>
      <c r="E19" s="76">
        <v>2426010086.0999999</v>
      </c>
      <c r="F19" s="76">
        <v>2498790388.6799998</v>
      </c>
      <c r="G19" s="76">
        <v>2573754100.3400002</v>
      </c>
    </row>
    <row r="20" spans="1:7" x14ac:dyDescent="0.25">
      <c r="A20" s="58" t="s">
        <v>481</v>
      </c>
      <c r="B20" s="76">
        <v>40908495.650000006</v>
      </c>
      <c r="C20" s="76">
        <v>42135750.520000003</v>
      </c>
      <c r="D20" s="76">
        <v>43399823.039999999</v>
      </c>
      <c r="E20" s="76">
        <v>44701817.729999997</v>
      </c>
      <c r="F20" s="76">
        <v>46042872.259999998</v>
      </c>
      <c r="G20" s="76">
        <v>47424158.43</v>
      </c>
    </row>
    <row r="21" spans="1:7" x14ac:dyDescent="0.25">
      <c r="A21" s="58" t="s">
        <v>482</v>
      </c>
      <c r="B21" s="76">
        <v>149974657.55410001</v>
      </c>
      <c r="C21" s="76">
        <v>154473897.28</v>
      </c>
      <c r="D21" s="76">
        <v>159108114.19999999</v>
      </c>
      <c r="E21" s="76">
        <v>163881357.63</v>
      </c>
      <c r="F21" s="76">
        <v>168797798.34999999</v>
      </c>
      <c r="G21" s="76">
        <v>173861732.30000001</v>
      </c>
    </row>
    <row r="22" spans="1:7" x14ac:dyDescent="0.25">
      <c r="A22" s="58" t="s">
        <v>483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484</v>
      </c>
      <c r="B23" s="76">
        <v>11000000</v>
      </c>
      <c r="C23" s="76">
        <v>11330000</v>
      </c>
      <c r="D23" s="76">
        <v>11669900</v>
      </c>
      <c r="E23" s="76">
        <v>12019997</v>
      </c>
      <c r="F23" s="76">
        <v>12380596.91</v>
      </c>
      <c r="G23" s="76">
        <v>12752014.82</v>
      </c>
    </row>
    <row r="24" spans="1:7" x14ac:dyDescent="0.25">
      <c r="A24" s="59" t="s">
        <v>485</v>
      </c>
      <c r="B24" s="76">
        <v>21677849.609999999</v>
      </c>
      <c r="C24" s="76">
        <v>22328185.100000001</v>
      </c>
      <c r="D24" s="76">
        <v>22998030.649999999</v>
      </c>
      <c r="E24" s="76">
        <v>23687971.57</v>
      </c>
      <c r="F24" s="76">
        <v>24398610.719999999</v>
      </c>
      <c r="G24" s="76">
        <v>25130569.039999999</v>
      </c>
    </row>
    <row r="25" spans="1:7" x14ac:dyDescent="0.25">
      <c r="A25" s="59" t="s">
        <v>486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491</v>
      </c>
      <c r="B29" s="119">
        <f>B18+B7</f>
        <v>4411404658.6127892</v>
      </c>
      <c r="C29" s="119">
        <f t="shared" ref="C29:G29" si="2">C18+C7</f>
        <v>4543746798.3700008</v>
      </c>
      <c r="D29" s="119">
        <f t="shared" si="2"/>
        <v>4680059202.3100004</v>
      </c>
      <c r="E29" s="119">
        <f t="shared" si="2"/>
        <v>4820460978.4000006</v>
      </c>
      <c r="F29" s="119">
        <f t="shared" si="2"/>
        <v>4965074807.7299995</v>
      </c>
      <c r="G29" s="119">
        <f t="shared" si="2"/>
        <v>5114027051.9799995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C10A3175-5490-4EF1-92E3-8EC8BD0D11FA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47" sqref="G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492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493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494</v>
      </c>
      <c r="B5" s="33">
        <v>2020</v>
      </c>
      <c r="C5" s="33">
        <v>2021</v>
      </c>
      <c r="D5" s="33">
        <v>2022</v>
      </c>
      <c r="E5" s="33">
        <v>2023</v>
      </c>
      <c r="F5" s="33">
        <v>2024</v>
      </c>
      <c r="G5" s="33" t="s">
        <v>602</v>
      </c>
    </row>
    <row r="6" spans="1:7" ht="15.75" customHeight="1" x14ac:dyDescent="0.25">
      <c r="A6" s="26" t="s">
        <v>495</v>
      </c>
      <c r="B6" s="119">
        <f>SUM(B7:B18)</f>
        <v>1436299413.01</v>
      </c>
      <c r="C6" s="119">
        <f t="shared" ref="C6:G6" si="0">SUM(C7:C18)</f>
        <v>1452633285.8600001</v>
      </c>
      <c r="D6" s="119">
        <f t="shared" si="0"/>
        <v>1569396609.7999997</v>
      </c>
      <c r="E6" s="119">
        <f t="shared" si="0"/>
        <v>1785362562</v>
      </c>
      <c r="F6" s="119">
        <f t="shared" si="0"/>
        <v>1872705576.9299998</v>
      </c>
      <c r="G6" s="119">
        <f t="shared" si="0"/>
        <v>512623950.38</v>
      </c>
    </row>
    <row r="7" spans="1:7" x14ac:dyDescent="0.25">
      <c r="A7" s="58" t="s">
        <v>453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454</v>
      </c>
      <c r="B8" s="75">
        <v>46905403.090000004</v>
      </c>
      <c r="C8" s="75">
        <v>49250911.829999998</v>
      </c>
      <c r="D8" s="75">
        <v>50921515.719999999</v>
      </c>
      <c r="E8" s="75">
        <v>53075923.619999997</v>
      </c>
      <c r="F8" s="75">
        <v>55022564.689999998</v>
      </c>
      <c r="G8" s="75">
        <v>14354788.77</v>
      </c>
    </row>
    <row r="9" spans="1:7" x14ac:dyDescent="0.2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457</v>
      </c>
      <c r="B11" s="75">
        <v>0</v>
      </c>
      <c r="C11" s="75">
        <v>13388292.660000002</v>
      </c>
      <c r="D11" s="75">
        <v>11530013.529999997</v>
      </c>
      <c r="E11" s="75">
        <v>14948727.540000055</v>
      </c>
      <c r="F11" s="75">
        <v>17614274.710000001</v>
      </c>
      <c r="G11" s="75">
        <v>3277272.4299999988</v>
      </c>
    </row>
    <row r="12" spans="1:7" x14ac:dyDescent="0.25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459</v>
      </c>
      <c r="B13" s="75">
        <v>377551095.42999995</v>
      </c>
      <c r="C13" s="75">
        <v>341378986.88999999</v>
      </c>
      <c r="D13" s="75">
        <v>365266198.93999988</v>
      </c>
      <c r="E13" s="75">
        <v>388117369.8499999</v>
      </c>
      <c r="F13" s="75">
        <v>400536431.98000002</v>
      </c>
      <c r="G13" s="75">
        <v>170254527.65000001</v>
      </c>
    </row>
    <row r="14" spans="1:7" x14ac:dyDescent="0.25">
      <c r="A14" s="58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462</v>
      </c>
      <c r="B16" s="75">
        <v>1006803738.13</v>
      </c>
      <c r="C16" s="75">
        <v>1047615506.48</v>
      </c>
      <c r="D16" s="75">
        <v>1136749181.6099999</v>
      </c>
      <c r="E16" s="75">
        <v>1326432738.4200001</v>
      </c>
      <c r="F16" s="75">
        <v>1399532305.55</v>
      </c>
      <c r="G16" s="75">
        <v>324737361.52999997</v>
      </c>
    </row>
    <row r="17" spans="1:7" x14ac:dyDescent="0.25">
      <c r="A17" s="58" t="s">
        <v>463</v>
      </c>
      <c r="B17" s="75">
        <v>5039176.3600000003</v>
      </c>
      <c r="C17" s="75">
        <v>999588</v>
      </c>
      <c r="D17" s="75">
        <v>4929700</v>
      </c>
      <c r="E17" s="75">
        <v>2787802.57</v>
      </c>
      <c r="F17" s="75">
        <v>0</v>
      </c>
      <c r="G17" s="75">
        <v>0</v>
      </c>
    </row>
    <row r="18" spans="1:7" x14ac:dyDescent="0.25">
      <c r="A18" s="92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496</v>
      </c>
      <c r="B20" s="119">
        <f>SUM(B21:B25)</f>
        <v>1997487269.96</v>
      </c>
      <c r="C20" s="119">
        <f t="shared" ref="C20:G20" si="1">SUM(C21:C25)</f>
        <v>2038627725.4300003</v>
      </c>
      <c r="D20" s="119">
        <f t="shared" si="1"/>
        <v>2132021609.6599996</v>
      </c>
      <c r="E20" s="119">
        <f t="shared" si="1"/>
        <v>2262917655.2699995</v>
      </c>
      <c r="F20" s="119">
        <f t="shared" si="1"/>
        <v>2366112016.4400001</v>
      </c>
      <c r="G20" s="119">
        <f t="shared" si="1"/>
        <v>771478212.99000001</v>
      </c>
    </row>
    <row r="21" spans="1:7" x14ac:dyDescent="0.25">
      <c r="A21" s="58" t="s">
        <v>467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468</v>
      </c>
      <c r="B22" s="76">
        <v>23747128.149999999</v>
      </c>
      <c r="C22" s="76">
        <v>36694629.899999999</v>
      </c>
      <c r="D22" s="76">
        <v>5553923.5199999996</v>
      </c>
      <c r="E22" s="76">
        <v>4621967.21</v>
      </c>
      <c r="F22" s="76">
        <v>0</v>
      </c>
      <c r="G22" s="76">
        <v>0</v>
      </c>
    </row>
    <row r="23" spans="1:7" x14ac:dyDescent="0.2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470</v>
      </c>
      <c r="B24" s="76">
        <v>1973740141.8099999</v>
      </c>
      <c r="C24" s="76">
        <v>2001933095.5300002</v>
      </c>
      <c r="D24" s="76">
        <v>2126467686.1399996</v>
      </c>
      <c r="E24" s="76">
        <v>2258295688.0599995</v>
      </c>
      <c r="F24" s="76">
        <v>2366112016.4400001</v>
      </c>
      <c r="G24" s="76">
        <v>771478212.99000001</v>
      </c>
    </row>
    <row r="25" spans="1:7" x14ac:dyDescent="0.2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497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296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498</v>
      </c>
      <c r="B30" s="119">
        <f>B20+B6+B27</f>
        <v>3433786682.9700003</v>
      </c>
      <c r="C30" s="119">
        <f t="shared" ref="C30:G30" si="3">C20+C6+C27</f>
        <v>3491261011.2900004</v>
      </c>
      <c r="D30" s="119">
        <f t="shared" si="3"/>
        <v>3701418219.4599991</v>
      </c>
      <c r="E30" s="119">
        <f t="shared" si="3"/>
        <v>4048280217.2699995</v>
      </c>
      <c r="F30" s="119">
        <f t="shared" si="3"/>
        <v>4238817593.3699999</v>
      </c>
      <c r="G30" s="119">
        <f t="shared" si="3"/>
        <v>1284102163.3699999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298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499</v>
      </c>
    </row>
    <row r="39" spans="1:7" x14ac:dyDescent="0.25">
      <c r="A39" t="s">
        <v>500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G17:G18 B26:G30 G21:G23 G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D33" sqref="D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501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502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39" t="s">
        <v>494</v>
      </c>
      <c r="B5" s="33" t="s">
        <v>596</v>
      </c>
      <c r="C5" s="33" t="s">
        <v>597</v>
      </c>
      <c r="D5" s="33" t="s">
        <v>598</v>
      </c>
      <c r="E5" s="33" t="s">
        <v>599</v>
      </c>
      <c r="F5" s="33" t="s">
        <v>600</v>
      </c>
      <c r="G5" s="33" t="s">
        <v>5</v>
      </c>
    </row>
    <row r="6" spans="1:7" ht="15.75" customHeight="1" x14ac:dyDescent="0.25">
      <c r="A6" s="26" t="s">
        <v>479</v>
      </c>
      <c r="B6" s="119">
        <f t="shared" ref="B6:G6" si="0">SUM(B7:B15)</f>
        <v>1446400867.0499995</v>
      </c>
      <c r="C6" s="119">
        <f t="shared" si="0"/>
        <v>1528311194.28</v>
      </c>
      <c r="D6" s="119">
        <f t="shared" si="0"/>
        <v>1637167701.0699999</v>
      </c>
      <c r="E6" s="119">
        <f t="shared" si="0"/>
        <v>1666311902.8400023</v>
      </c>
      <c r="F6" s="119">
        <f t="shared" si="0"/>
        <v>1741781710.1199999</v>
      </c>
      <c r="G6" s="119">
        <f t="shared" si="0"/>
        <v>2326614853.480001</v>
      </c>
    </row>
    <row r="7" spans="1:7" x14ac:dyDescent="0.25">
      <c r="A7" s="58" t="s">
        <v>480</v>
      </c>
      <c r="B7" s="75">
        <v>1000466249.3499997</v>
      </c>
      <c r="C7" s="75">
        <v>1021969500.92</v>
      </c>
      <c r="D7" s="75">
        <v>1065785775.14</v>
      </c>
      <c r="E7" s="75">
        <v>1196546157.3000028</v>
      </c>
      <c r="F7" s="75">
        <v>1273981370.7499998</v>
      </c>
      <c r="G7" s="75">
        <v>1611332062.51</v>
      </c>
    </row>
    <row r="8" spans="1:7" ht="15.75" customHeight="1" x14ac:dyDescent="0.25">
      <c r="A8" s="58" t="s">
        <v>481</v>
      </c>
      <c r="B8" s="75">
        <v>46293441.990000002</v>
      </c>
      <c r="C8" s="75">
        <v>47631787.700000003</v>
      </c>
      <c r="D8" s="75">
        <v>67392985.959999993</v>
      </c>
      <c r="E8" s="75">
        <v>64388319.289999925</v>
      </c>
      <c r="F8" s="75">
        <v>63739284.289999999</v>
      </c>
      <c r="G8" s="75">
        <v>115189481.21000022</v>
      </c>
    </row>
    <row r="9" spans="1:7" x14ac:dyDescent="0.25">
      <c r="A9" s="58" t="s">
        <v>482</v>
      </c>
      <c r="B9" s="75">
        <v>185883369.95999992</v>
      </c>
      <c r="C9" s="75">
        <v>250643497.08000001</v>
      </c>
      <c r="D9" s="75">
        <v>286447657.43000001</v>
      </c>
      <c r="E9" s="75">
        <v>243810739.67999971</v>
      </c>
      <c r="F9" s="75">
        <v>227598807.71000001</v>
      </c>
      <c r="G9" s="75">
        <v>324897653.8300004</v>
      </c>
    </row>
    <row r="10" spans="1:7" x14ac:dyDescent="0.25">
      <c r="A10" s="58" t="s">
        <v>483</v>
      </c>
      <c r="B10" s="75">
        <v>79217692.120000005</v>
      </c>
      <c r="C10" s="75">
        <v>77210328.810000002</v>
      </c>
      <c r="D10" s="75">
        <v>78044132.450000003</v>
      </c>
      <c r="E10" s="75">
        <v>86742119.459999934</v>
      </c>
      <c r="F10" s="75">
        <v>87103964.63000001</v>
      </c>
      <c r="G10" s="75">
        <v>98307562.090000018</v>
      </c>
    </row>
    <row r="11" spans="1:7" x14ac:dyDescent="0.25">
      <c r="A11" s="58" t="s">
        <v>484</v>
      </c>
      <c r="B11" s="75">
        <v>78358553.849999994</v>
      </c>
      <c r="C11" s="75">
        <v>77585582.790000007</v>
      </c>
      <c r="D11" s="75">
        <v>57775485.549999997</v>
      </c>
      <c r="E11" s="75">
        <v>39605596.280000053</v>
      </c>
      <c r="F11" s="75">
        <v>61054340.859999999</v>
      </c>
      <c r="G11" s="75">
        <v>110124124.92000003</v>
      </c>
    </row>
    <row r="12" spans="1:7" x14ac:dyDescent="0.25">
      <c r="A12" s="58" t="s">
        <v>485</v>
      </c>
      <c r="B12" s="75">
        <v>56181559.780000016</v>
      </c>
      <c r="C12" s="75">
        <v>53270496.979999997</v>
      </c>
      <c r="D12" s="75">
        <v>81721664.540000007</v>
      </c>
      <c r="E12" s="75">
        <v>35218970.830000006</v>
      </c>
      <c r="F12" s="75">
        <v>28303941.879999999</v>
      </c>
      <c r="G12" s="75">
        <v>66763968.919999994</v>
      </c>
    </row>
    <row r="13" spans="1:7" x14ac:dyDescent="0.25">
      <c r="A13" s="59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489</v>
      </c>
      <c r="B17" s="119">
        <f>SUM(B18:B26)</f>
        <v>1994791606.1000028</v>
      </c>
      <c r="C17" s="119">
        <f t="shared" ref="C17:G17" si="1">SUM(C18:C26)</f>
        <v>2027198080.0000002</v>
      </c>
      <c r="D17" s="119">
        <f t="shared" si="1"/>
        <v>2134144016.9099998</v>
      </c>
      <c r="E17" s="119">
        <f t="shared" si="1"/>
        <v>2274797223.1299982</v>
      </c>
      <c r="F17" s="119">
        <f t="shared" si="1"/>
        <v>2357460097.5300021</v>
      </c>
      <c r="G17" s="119">
        <f t="shared" si="1"/>
        <v>2521062721.2700024</v>
      </c>
    </row>
    <row r="18" spans="1:7" x14ac:dyDescent="0.25">
      <c r="A18" s="58" t="s">
        <v>480</v>
      </c>
      <c r="B18" s="76">
        <v>1842160919.4600029</v>
      </c>
      <c r="C18" s="76">
        <v>1892715993.6099999</v>
      </c>
      <c r="D18" s="76">
        <v>1979082949.47</v>
      </c>
      <c r="E18" s="76">
        <v>2047265621.9699984</v>
      </c>
      <c r="F18" s="76">
        <v>2157730940.6400023</v>
      </c>
      <c r="G18" s="76">
        <v>2158282196.3900023</v>
      </c>
    </row>
    <row r="19" spans="1:7" x14ac:dyDescent="0.25">
      <c r="A19" s="58" t="s">
        <v>481</v>
      </c>
      <c r="B19" s="76">
        <v>39922041.730000041</v>
      </c>
      <c r="C19" s="76">
        <v>41842775.130000003</v>
      </c>
      <c r="D19" s="76">
        <v>39374947.609999999</v>
      </c>
      <c r="E19" s="76">
        <v>40621781.310000025</v>
      </c>
      <c r="F19" s="76">
        <v>41600226.600000031</v>
      </c>
      <c r="G19" s="76">
        <v>42173534.43</v>
      </c>
    </row>
    <row r="20" spans="1:7" x14ac:dyDescent="0.25">
      <c r="A20" s="58" t="s">
        <v>482</v>
      </c>
      <c r="B20" s="76">
        <v>58432763.039999962</v>
      </c>
      <c r="C20" s="76">
        <v>48478368</v>
      </c>
      <c r="D20" s="76">
        <v>72821855.530000001</v>
      </c>
      <c r="E20" s="76">
        <v>114617912.8</v>
      </c>
      <c r="F20" s="76">
        <v>110290398.1399999</v>
      </c>
      <c r="G20" s="76">
        <v>223618937.69</v>
      </c>
    </row>
    <row r="21" spans="1:7" x14ac:dyDescent="0.25">
      <c r="A21" s="58" t="s">
        <v>483</v>
      </c>
      <c r="B21" s="76">
        <v>4258153.51</v>
      </c>
      <c r="C21" s="76">
        <v>8184686.6399999997</v>
      </c>
      <c r="D21" s="76">
        <v>4738219.72</v>
      </c>
      <c r="E21" s="76">
        <v>3586321.21</v>
      </c>
      <c r="F21" s="76">
        <v>1571163.46</v>
      </c>
      <c r="G21" s="76">
        <v>41140356.710000001</v>
      </c>
    </row>
    <row r="22" spans="1:7" x14ac:dyDescent="0.25">
      <c r="A22" s="59" t="s">
        <v>484</v>
      </c>
      <c r="B22" s="76">
        <v>15032200.320000002</v>
      </c>
      <c r="C22" s="76">
        <v>31668202.93</v>
      </c>
      <c r="D22" s="76">
        <v>20223935.789999999</v>
      </c>
      <c r="E22" s="76">
        <v>2362203.1799999997</v>
      </c>
      <c r="F22" s="76">
        <v>10175466.390000001</v>
      </c>
      <c r="G22" s="76">
        <v>10447933.539999999</v>
      </c>
    </row>
    <row r="23" spans="1:7" x14ac:dyDescent="0.25">
      <c r="A23" s="59" t="s">
        <v>485</v>
      </c>
      <c r="B23" s="76">
        <v>34985528.039999999</v>
      </c>
      <c r="C23" s="76">
        <v>4308053.6900000004</v>
      </c>
      <c r="D23" s="76">
        <v>17902108.789999999</v>
      </c>
      <c r="E23" s="76">
        <v>66343382.659999996</v>
      </c>
      <c r="F23" s="76">
        <v>36091902.299999997</v>
      </c>
      <c r="G23" s="76">
        <v>45399762.509999998</v>
      </c>
    </row>
    <row r="24" spans="1:7" x14ac:dyDescent="0.25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491</v>
      </c>
      <c r="B28" s="119">
        <f>B17+B6</f>
        <v>3441192473.1500025</v>
      </c>
      <c r="C28" s="119">
        <f t="shared" ref="C28:G28" si="2">C17+C6</f>
        <v>3555509274.2800002</v>
      </c>
      <c r="D28" s="119">
        <f t="shared" si="2"/>
        <v>3771311717.9799995</v>
      </c>
      <c r="E28" s="119">
        <f t="shared" si="2"/>
        <v>3941109125.9700003</v>
      </c>
      <c r="F28" s="119">
        <f t="shared" si="2"/>
        <v>4099241807.650002</v>
      </c>
      <c r="G28" s="119">
        <f t="shared" si="2"/>
        <v>4847677574.7500038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503</v>
      </c>
    </row>
    <row r="32" spans="1:7" x14ac:dyDescent="0.25">
      <c r="A32" t="s">
        <v>504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C411D98D-DA46-473F-8D00-42FFF52F20B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45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505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UNIVERSIDAD DE GUANAJUATO (a)</v>
      </c>
      <c r="B2" s="182"/>
      <c r="C2" s="182"/>
      <c r="D2" s="182"/>
      <c r="E2" s="182"/>
      <c r="F2" s="183"/>
    </row>
    <row r="3" spans="1:6" x14ac:dyDescent="0.25">
      <c r="A3" s="178" t="s">
        <v>506</v>
      </c>
      <c r="B3" s="179"/>
      <c r="C3" s="179"/>
      <c r="D3" s="179"/>
      <c r="E3" s="179"/>
      <c r="F3" s="180"/>
    </row>
    <row r="4" spans="1:6" ht="30" x14ac:dyDescent="0.25">
      <c r="A4" s="139" t="s">
        <v>494</v>
      </c>
      <c r="B4" s="7" t="s">
        <v>507</v>
      </c>
      <c r="C4" s="33" t="s">
        <v>508</v>
      </c>
      <c r="D4" s="33" t="s">
        <v>509</v>
      </c>
      <c r="E4" s="33" t="s">
        <v>510</v>
      </c>
      <c r="F4" s="33" t="s">
        <v>511</v>
      </c>
    </row>
    <row r="5" spans="1:6" ht="15.75" customHeight="1" x14ac:dyDescent="0.25">
      <c r="A5" s="143" t="s">
        <v>512</v>
      </c>
      <c r="B5" s="148"/>
      <c r="C5" s="148"/>
      <c r="D5" s="148"/>
      <c r="E5" s="148"/>
      <c r="F5" s="148"/>
    </row>
    <row r="6" spans="1:6" ht="30" x14ac:dyDescent="0.25">
      <c r="A6" s="146" t="s">
        <v>513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515</v>
      </c>
      <c r="B9" s="145"/>
      <c r="C9" s="145"/>
      <c r="D9" s="145"/>
      <c r="E9" s="145"/>
      <c r="F9" s="145"/>
    </row>
    <row r="10" spans="1:6" x14ac:dyDescent="0.25">
      <c r="A10" s="146" t="s">
        <v>516</v>
      </c>
      <c r="B10" s="155"/>
      <c r="C10" s="155"/>
      <c r="D10" s="155"/>
      <c r="E10" s="155"/>
      <c r="F10" s="155"/>
    </row>
    <row r="11" spans="1:6" x14ac:dyDescent="0.25">
      <c r="A11" s="67" t="s">
        <v>517</v>
      </c>
      <c r="B11" s="155"/>
      <c r="C11" s="155"/>
      <c r="D11" s="155"/>
      <c r="E11" s="155"/>
      <c r="F11" s="155"/>
    </row>
    <row r="12" spans="1:6" x14ac:dyDescent="0.25">
      <c r="A12" s="67" t="s">
        <v>518</v>
      </c>
      <c r="B12" s="155"/>
      <c r="C12" s="155"/>
      <c r="D12" s="155"/>
      <c r="E12" s="155"/>
      <c r="F12" s="155"/>
    </row>
    <row r="13" spans="1:6" x14ac:dyDescent="0.25">
      <c r="A13" s="67" t="s">
        <v>519</v>
      </c>
      <c r="B13" s="155"/>
      <c r="C13" s="155"/>
      <c r="D13" s="155"/>
      <c r="E13" s="155"/>
      <c r="F13" s="155"/>
    </row>
    <row r="14" spans="1:6" x14ac:dyDescent="0.25">
      <c r="A14" s="146" t="s">
        <v>520</v>
      </c>
      <c r="B14" s="155"/>
      <c r="C14" s="155"/>
      <c r="D14" s="155"/>
      <c r="E14" s="155"/>
      <c r="F14" s="155"/>
    </row>
    <row r="15" spans="1:6" x14ac:dyDescent="0.25">
      <c r="A15" s="67" t="s">
        <v>517</v>
      </c>
      <c r="B15" s="155"/>
      <c r="C15" s="155"/>
      <c r="D15" s="155"/>
      <c r="E15" s="155"/>
      <c r="F15" s="155"/>
    </row>
    <row r="16" spans="1:6" x14ac:dyDescent="0.25">
      <c r="A16" s="67" t="s">
        <v>518</v>
      </c>
      <c r="B16" s="156"/>
      <c r="C16" s="156"/>
      <c r="D16" s="156"/>
      <c r="E16" s="156"/>
      <c r="F16" s="156"/>
    </row>
    <row r="17" spans="1:6" x14ac:dyDescent="0.25">
      <c r="A17" s="67" t="s">
        <v>519</v>
      </c>
      <c r="B17" s="157"/>
      <c r="C17" s="157"/>
      <c r="D17" s="157"/>
      <c r="E17" s="157"/>
      <c r="F17" s="157"/>
    </row>
    <row r="18" spans="1:6" x14ac:dyDescent="0.25">
      <c r="A18" s="146" t="s">
        <v>521</v>
      </c>
      <c r="B18" s="157"/>
      <c r="C18" s="157"/>
      <c r="D18" s="157"/>
      <c r="E18" s="157"/>
      <c r="F18" s="157"/>
    </row>
    <row r="19" spans="1:6" x14ac:dyDescent="0.25">
      <c r="A19" s="146" t="s">
        <v>522</v>
      </c>
      <c r="B19" s="157"/>
      <c r="C19" s="157"/>
      <c r="D19" s="157"/>
      <c r="E19" s="157"/>
      <c r="F19" s="157"/>
    </row>
    <row r="20" spans="1:6" x14ac:dyDescent="0.25">
      <c r="A20" s="146" t="s">
        <v>523</v>
      </c>
      <c r="B20" s="158"/>
      <c r="C20" s="158"/>
      <c r="D20" s="158"/>
      <c r="E20" s="158"/>
      <c r="F20" s="158"/>
    </row>
    <row r="21" spans="1:6" x14ac:dyDescent="0.25">
      <c r="A21" s="146" t="s">
        <v>524</v>
      </c>
      <c r="B21" s="158"/>
      <c r="C21" s="158"/>
      <c r="D21" s="158"/>
      <c r="E21" s="158"/>
      <c r="F21" s="158"/>
    </row>
    <row r="22" spans="1:6" x14ac:dyDescent="0.25">
      <c r="A22" s="146" t="s">
        <v>525</v>
      </c>
      <c r="B22" s="158"/>
      <c r="C22" s="158"/>
      <c r="D22" s="158"/>
      <c r="E22" s="158"/>
      <c r="F22" s="158"/>
    </row>
    <row r="23" spans="1:6" x14ac:dyDescent="0.25">
      <c r="A23" s="146" t="s">
        <v>526</v>
      </c>
      <c r="B23" s="158"/>
      <c r="C23" s="158"/>
      <c r="D23" s="158"/>
      <c r="E23" s="158"/>
      <c r="F23" s="158"/>
    </row>
    <row r="24" spans="1:6" x14ac:dyDescent="0.25">
      <c r="A24" s="146" t="s">
        <v>527</v>
      </c>
      <c r="B24" s="150"/>
      <c r="C24" s="150"/>
      <c r="D24" s="150"/>
      <c r="E24" s="150"/>
      <c r="F24" s="150"/>
    </row>
    <row r="25" spans="1:6" x14ac:dyDescent="0.25">
      <c r="A25" s="146" t="s">
        <v>528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529</v>
      </c>
      <c r="B27" s="149"/>
      <c r="C27" s="149"/>
      <c r="D27" s="149"/>
      <c r="E27" s="149"/>
      <c r="F27" s="149"/>
    </row>
    <row r="28" spans="1:6" x14ac:dyDescent="0.25">
      <c r="A28" s="146" t="s">
        <v>530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531</v>
      </c>
      <c r="B30" s="53"/>
      <c r="C30" s="53"/>
      <c r="D30" s="53"/>
      <c r="E30" s="53"/>
      <c r="F30" s="53"/>
    </row>
    <row r="31" spans="1:6" x14ac:dyDescent="0.25">
      <c r="A31" s="154" t="s">
        <v>516</v>
      </c>
      <c r="B31" s="91"/>
      <c r="C31" s="91"/>
      <c r="D31" s="91"/>
      <c r="E31" s="91"/>
      <c r="F31" s="91"/>
    </row>
    <row r="32" spans="1:6" x14ac:dyDescent="0.25">
      <c r="A32" s="154" t="s">
        <v>520</v>
      </c>
      <c r="B32" s="91"/>
      <c r="C32" s="91"/>
      <c r="D32" s="91"/>
      <c r="E32" s="91"/>
      <c r="F32" s="91"/>
    </row>
    <row r="33" spans="1:6" x14ac:dyDescent="0.25">
      <c r="A33" s="154" t="s">
        <v>532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533</v>
      </c>
      <c r="B35" s="53"/>
      <c r="C35" s="53"/>
      <c r="D35" s="53"/>
      <c r="E35" s="53"/>
      <c r="F35" s="53"/>
    </row>
    <row r="36" spans="1:6" x14ac:dyDescent="0.25">
      <c r="A36" s="154" t="s">
        <v>534</v>
      </c>
      <c r="B36" s="53"/>
      <c r="C36" s="53"/>
      <c r="D36" s="53"/>
      <c r="E36" s="53"/>
      <c r="F36" s="53"/>
    </row>
    <row r="37" spans="1:6" x14ac:dyDescent="0.25">
      <c r="A37" s="154" t="s">
        <v>535</v>
      </c>
      <c r="B37" s="53"/>
      <c r="C37" s="53"/>
      <c r="D37" s="53"/>
      <c r="E37" s="53"/>
      <c r="F37" s="53"/>
    </row>
    <row r="38" spans="1:6" x14ac:dyDescent="0.25">
      <c r="A38" s="154" t="s">
        <v>536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538</v>
      </c>
      <c r="B42" s="53"/>
      <c r="C42" s="53"/>
      <c r="D42" s="53"/>
      <c r="E42" s="53"/>
      <c r="F42" s="53"/>
    </row>
    <row r="43" spans="1:6" x14ac:dyDescent="0.25">
      <c r="A43" s="154" t="s">
        <v>539</v>
      </c>
      <c r="B43" s="91"/>
      <c r="C43" s="91"/>
      <c r="D43" s="91"/>
      <c r="E43" s="91"/>
      <c r="F43" s="91"/>
    </row>
    <row r="44" spans="1:6" x14ac:dyDescent="0.25">
      <c r="A44" s="154" t="s">
        <v>540</v>
      </c>
      <c r="B44" s="91"/>
      <c r="C44" s="91"/>
      <c r="D44" s="91"/>
      <c r="E44" s="91"/>
      <c r="F44" s="91"/>
    </row>
    <row r="45" spans="1:6" x14ac:dyDescent="0.25">
      <c r="A45" s="154" t="s">
        <v>541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542</v>
      </c>
      <c r="B47" s="53"/>
      <c r="C47" s="53"/>
      <c r="D47" s="53"/>
      <c r="E47" s="53"/>
      <c r="F47" s="53"/>
    </row>
    <row r="48" spans="1:6" x14ac:dyDescent="0.25">
      <c r="A48" s="154" t="s">
        <v>540</v>
      </c>
      <c r="B48" s="91"/>
      <c r="C48" s="91"/>
      <c r="D48" s="91"/>
      <c r="E48" s="91"/>
      <c r="F48" s="91"/>
    </row>
    <row r="49" spans="1:6" x14ac:dyDescent="0.25">
      <c r="A49" s="154" t="s">
        <v>541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543</v>
      </c>
      <c r="B51" s="53"/>
      <c r="C51" s="53"/>
      <c r="D51" s="53"/>
      <c r="E51" s="53"/>
      <c r="F51" s="53"/>
    </row>
    <row r="52" spans="1:6" x14ac:dyDescent="0.25">
      <c r="A52" s="154" t="s">
        <v>540</v>
      </c>
      <c r="B52" s="91"/>
      <c r="C52" s="91"/>
      <c r="D52" s="91"/>
      <c r="E52" s="91"/>
      <c r="F52" s="91"/>
    </row>
    <row r="53" spans="1:6" x14ac:dyDescent="0.25">
      <c r="A53" s="154" t="s">
        <v>541</v>
      </c>
      <c r="B53" s="91"/>
      <c r="C53" s="91"/>
      <c r="D53" s="91"/>
      <c r="E53" s="91"/>
      <c r="F53" s="91"/>
    </row>
    <row r="54" spans="1:6" x14ac:dyDescent="0.25">
      <c r="A54" s="154" t="s">
        <v>544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545</v>
      </c>
      <c r="B56" s="53"/>
      <c r="C56" s="53"/>
      <c r="D56" s="53"/>
      <c r="E56" s="53"/>
      <c r="F56" s="53"/>
    </row>
    <row r="57" spans="1:6" x14ac:dyDescent="0.25">
      <c r="A57" s="154" t="s">
        <v>540</v>
      </c>
      <c r="B57" s="91"/>
      <c r="C57" s="91"/>
      <c r="D57" s="91"/>
      <c r="E57" s="91"/>
      <c r="F57" s="91"/>
    </row>
    <row r="58" spans="1:6" x14ac:dyDescent="0.25">
      <c r="A58" s="154" t="s">
        <v>541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546</v>
      </c>
      <c r="B60" s="53"/>
      <c r="C60" s="53"/>
      <c r="D60" s="53"/>
      <c r="E60" s="53"/>
      <c r="F60" s="53"/>
    </row>
    <row r="61" spans="1:6" x14ac:dyDescent="0.25">
      <c r="A61" s="154" t="s">
        <v>547</v>
      </c>
      <c r="B61" s="141"/>
      <c r="C61" s="141"/>
      <c r="D61" s="141"/>
      <c r="E61" s="141"/>
      <c r="F61" s="141"/>
    </row>
    <row r="62" spans="1:6" x14ac:dyDescent="0.25">
      <c r="A62" s="154" t="s">
        <v>548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549</v>
      </c>
      <c r="B64" s="141"/>
      <c r="C64" s="141"/>
      <c r="D64" s="141"/>
      <c r="E64" s="141"/>
      <c r="F64" s="141"/>
    </row>
    <row r="65" spans="1:6" x14ac:dyDescent="0.25">
      <c r="A65" s="154" t="s">
        <v>550</v>
      </c>
      <c r="B65" s="141"/>
      <c r="C65" s="141"/>
      <c r="D65" s="141"/>
      <c r="E65" s="141"/>
      <c r="F65" s="141"/>
    </row>
    <row r="66" spans="1:6" x14ac:dyDescent="0.25">
      <c r="A66" s="154" t="s">
        <v>551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448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449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450</v>
      </c>
      <c r="B5" s="132"/>
      <c r="C5" s="132"/>
      <c r="D5" s="132"/>
      <c r="E5" s="132"/>
      <c r="F5" s="132"/>
      <c r="G5" s="133"/>
    </row>
    <row r="6" spans="1:7" x14ac:dyDescent="0.25">
      <c r="A6" s="184" t="s">
        <v>494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552</v>
      </c>
      <c r="C7" s="185"/>
      <c r="D7" s="185"/>
      <c r="E7" s="185"/>
      <c r="F7" s="185"/>
      <c r="G7" s="185"/>
    </row>
    <row r="8" spans="1:7" ht="30" x14ac:dyDescent="0.25">
      <c r="A8" s="71" t="s">
        <v>495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477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478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450</v>
      </c>
      <c r="B5" s="114"/>
      <c r="C5" s="114"/>
      <c r="D5" s="114"/>
      <c r="E5" s="114"/>
      <c r="F5" s="114"/>
      <c r="G5" s="115"/>
    </row>
    <row r="6" spans="1:7" x14ac:dyDescent="0.25">
      <c r="A6" s="188" t="s">
        <v>563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552</v>
      </c>
      <c r="C7" s="185"/>
      <c r="D7" s="185"/>
      <c r="E7" s="185"/>
      <c r="F7" s="185"/>
      <c r="G7" s="185"/>
    </row>
    <row r="8" spans="1:7" x14ac:dyDescent="0.25">
      <c r="A8" s="26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492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493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1" t="s">
        <v>494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567</v>
      </c>
    </row>
    <row r="7" spans="1:7" x14ac:dyDescent="0.25">
      <c r="A7" s="62" t="s">
        <v>495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579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580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501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502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4" t="s">
        <v>563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581</v>
      </c>
    </row>
    <row r="7" spans="1:7" x14ac:dyDescent="0.25">
      <c r="A7" s="26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579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580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505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UNIVERSIDAD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507</v>
      </c>
      <c r="C4" s="121" t="s">
        <v>508</v>
      </c>
      <c r="D4" s="121" t="s">
        <v>509</v>
      </c>
      <c r="E4" s="121" t="s">
        <v>510</v>
      </c>
      <c r="F4" s="121" t="s">
        <v>511</v>
      </c>
    </row>
    <row r="5" spans="1:6" ht="12.75" customHeight="1" x14ac:dyDescent="0.25">
      <c r="A5" s="18" t="s">
        <v>512</v>
      </c>
      <c r="B5" s="53"/>
      <c r="C5" s="53"/>
      <c r="D5" s="53"/>
      <c r="E5" s="53"/>
      <c r="F5" s="53"/>
    </row>
    <row r="6" spans="1:6" ht="30" x14ac:dyDescent="0.25">
      <c r="A6" s="59" t="s">
        <v>513</v>
      </c>
      <c r="B6" s="60"/>
      <c r="C6" s="60"/>
      <c r="D6" s="60"/>
      <c r="E6" s="60"/>
      <c r="F6" s="60"/>
    </row>
    <row r="7" spans="1:6" ht="15" x14ac:dyDescent="0.25">
      <c r="A7" s="59" t="s">
        <v>514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515</v>
      </c>
      <c r="B9" s="45"/>
      <c r="C9" s="45"/>
      <c r="D9" s="45"/>
      <c r="E9" s="45"/>
      <c r="F9" s="45"/>
    </row>
    <row r="10" spans="1:6" ht="15" x14ac:dyDescent="0.25">
      <c r="A10" s="59" t="s">
        <v>516</v>
      </c>
      <c r="B10" s="60"/>
      <c r="C10" s="60"/>
      <c r="D10" s="60"/>
      <c r="E10" s="60"/>
      <c r="F10" s="60"/>
    </row>
    <row r="11" spans="1:6" ht="15" x14ac:dyDescent="0.25">
      <c r="A11" s="80" t="s">
        <v>517</v>
      </c>
      <c r="B11" s="60"/>
      <c r="C11" s="60"/>
      <c r="D11" s="60"/>
      <c r="E11" s="60"/>
      <c r="F11" s="60"/>
    </row>
    <row r="12" spans="1:6" ht="15" x14ac:dyDescent="0.25">
      <c r="A12" s="80" t="s">
        <v>518</v>
      </c>
      <c r="B12" s="60"/>
      <c r="C12" s="60"/>
      <c r="D12" s="60"/>
      <c r="E12" s="60"/>
      <c r="F12" s="60"/>
    </row>
    <row r="13" spans="1:6" ht="15" x14ac:dyDescent="0.25">
      <c r="A13" s="80" t="s">
        <v>519</v>
      </c>
      <c r="B13" s="60"/>
      <c r="C13" s="60"/>
      <c r="D13" s="60"/>
      <c r="E13" s="60"/>
      <c r="F13" s="60"/>
    </row>
    <row r="14" spans="1:6" ht="15" x14ac:dyDescent="0.25">
      <c r="A14" s="59" t="s">
        <v>520</v>
      </c>
      <c r="B14" s="60"/>
      <c r="C14" s="60"/>
      <c r="D14" s="60"/>
      <c r="E14" s="60"/>
      <c r="F14" s="60"/>
    </row>
    <row r="15" spans="1:6" ht="15" x14ac:dyDescent="0.25">
      <c r="A15" s="80" t="s">
        <v>517</v>
      </c>
      <c r="B15" s="60"/>
      <c r="C15" s="60"/>
      <c r="D15" s="60"/>
      <c r="E15" s="60"/>
      <c r="F15" s="60"/>
    </row>
    <row r="16" spans="1:6" ht="15" x14ac:dyDescent="0.25">
      <c r="A16" s="80" t="s">
        <v>518</v>
      </c>
      <c r="B16" s="60"/>
      <c r="C16" s="60"/>
      <c r="D16" s="60"/>
      <c r="E16" s="60"/>
      <c r="F16" s="60"/>
    </row>
    <row r="17" spans="1:6" ht="15" x14ac:dyDescent="0.25">
      <c r="A17" s="80" t="s">
        <v>519</v>
      </c>
      <c r="B17" s="60"/>
      <c r="C17" s="60"/>
      <c r="D17" s="60"/>
      <c r="E17" s="60"/>
      <c r="F17" s="60"/>
    </row>
    <row r="18" spans="1:6" ht="15" x14ac:dyDescent="0.25">
      <c r="A18" s="59" t="s">
        <v>521</v>
      </c>
      <c r="B18" s="122"/>
      <c r="C18" s="60"/>
      <c r="D18" s="60"/>
      <c r="E18" s="60"/>
      <c r="F18" s="60"/>
    </row>
    <row r="19" spans="1:6" ht="15" x14ac:dyDescent="0.25">
      <c r="A19" s="59" t="s">
        <v>522</v>
      </c>
      <c r="B19" s="60"/>
      <c r="C19" s="60"/>
      <c r="D19" s="60"/>
      <c r="E19" s="60"/>
      <c r="F19" s="60"/>
    </row>
    <row r="20" spans="1:6" ht="30" x14ac:dyDescent="0.25">
      <c r="A20" s="59" t="s">
        <v>523</v>
      </c>
      <c r="B20" s="123"/>
      <c r="C20" s="123"/>
      <c r="D20" s="123"/>
      <c r="E20" s="123"/>
      <c r="F20" s="123"/>
    </row>
    <row r="21" spans="1:6" ht="30" x14ac:dyDescent="0.25">
      <c r="A21" s="59" t="s">
        <v>524</v>
      </c>
      <c r="B21" s="123"/>
      <c r="C21" s="123"/>
      <c r="D21" s="123"/>
      <c r="E21" s="123"/>
      <c r="F21" s="123"/>
    </row>
    <row r="22" spans="1:6" ht="30" x14ac:dyDescent="0.25">
      <c r="A22" s="59" t="s">
        <v>525</v>
      </c>
      <c r="B22" s="123"/>
      <c r="C22" s="123"/>
      <c r="D22" s="123"/>
      <c r="E22" s="123"/>
      <c r="F22" s="123"/>
    </row>
    <row r="23" spans="1:6" ht="15" x14ac:dyDescent="0.25">
      <c r="A23" s="59" t="s">
        <v>526</v>
      </c>
      <c r="B23" s="123"/>
      <c r="C23" s="123"/>
      <c r="D23" s="123"/>
      <c r="E23" s="123"/>
      <c r="F23" s="123"/>
    </row>
    <row r="24" spans="1:6" ht="15" x14ac:dyDescent="0.25">
      <c r="A24" s="59" t="s">
        <v>527</v>
      </c>
      <c r="B24" s="124"/>
      <c r="C24" s="60"/>
      <c r="D24" s="60"/>
      <c r="E24" s="60"/>
      <c r="F24" s="60"/>
    </row>
    <row r="25" spans="1:6" ht="15" x14ac:dyDescent="0.25">
      <c r="A25" s="59" t="s">
        <v>528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529</v>
      </c>
      <c r="B27" s="45"/>
      <c r="C27" s="45"/>
      <c r="D27" s="45"/>
      <c r="E27" s="45"/>
      <c r="F27" s="45"/>
    </row>
    <row r="28" spans="1:6" ht="15" x14ac:dyDescent="0.25">
      <c r="A28" s="59" t="s">
        <v>530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531</v>
      </c>
      <c r="B30" s="45"/>
      <c r="C30" s="45"/>
      <c r="D30" s="45"/>
      <c r="E30" s="45"/>
      <c r="F30" s="45"/>
    </row>
    <row r="31" spans="1:6" ht="15" x14ac:dyDescent="0.25">
      <c r="A31" s="59" t="s">
        <v>516</v>
      </c>
      <c r="B31" s="60"/>
      <c r="C31" s="60"/>
      <c r="D31" s="60"/>
      <c r="E31" s="60"/>
      <c r="F31" s="60"/>
    </row>
    <row r="32" spans="1:6" ht="15" x14ac:dyDescent="0.25">
      <c r="A32" s="59" t="s">
        <v>520</v>
      </c>
      <c r="B32" s="60"/>
      <c r="C32" s="60"/>
      <c r="D32" s="60"/>
      <c r="E32" s="60"/>
      <c r="F32" s="60"/>
    </row>
    <row r="33" spans="1:6" ht="15" x14ac:dyDescent="0.25">
      <c r="A33" s="59" t="s">
        <v>532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533</v>
      </c>
      <c r="B35" s="45"/>
      <c r="C35" s="45"/>
      <c r="D35" s="45"/>
      <c r="E35" s="45"/>
      <c r="F35" s="45"/>
    </row>
    <row r="36" spans="1:6" ht="15" x14ac:dyDescent="0.25">
      <c r="A36" s="59" t="s">
        <v>534</v>
      </c>
      <c r="B36" s="60"/>
      <c r="C36" s="60"/>
      <c r="D36" s="60"/>
      <c r="E36" s="60"/>
      <c r="F36" s="60"/>
    </row>
    <row r="37" spans="1:6" ht="15" x14ac:dyDescent="0.25">
      <c r="A37" s="59" t="s">
        <v>535</v>
      </c>
      <c r="B37" s="60"/>
      <c r="C37" s="60"/>
      <c r="D37" s="60"/>
      <c r="E37" s="60"/>
      <c r="F37" s="60"/>
    </row>
    <row r="38" spans="1:6" ht="15" x14ac:dyDescent="0.25">
      <c r="A38" s="59" t="s">
        <v>536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538</v>
      </c>
      <c r="B42" s="45"/>
      <c r="C42" s="45"/>
      <c r="D42" s="45"/>
      <c r="E42" s="45"/>
      <c r="F42" s="45"/>
    </row>
    <row r="43" spans="1:6" ht="15" x14ac:dyDescent="0.25">
      <c r="A43" s="59" t="s">
        <v>539</v>
      </c>
      <c r="B43" s="60"/>
      <c r="C43" s="60"/>
      <c r="D43" s="60"/>
      <c r="E43" s="60"/>
      <c r="F43" s="60"/>
    </row>
    <row r="44" spans="1:6" ht="15" x14ac:dyDescent="0.25">
      <c r="A44" s="59" t="s">
        <v>540</v>
      </c>
      <c r="B44" s="60"/>
      <c r="C44" s="60"/>
      <c r="D44" s="60"/>
      <c r="E44" s="60"/>
      <c r="F44" s="60"/>
    </row>
    <row r="45" spans="1:6" ht="15" x14ac:dyDescent="0.25">
      <c r="A45" s="59" t="s">
        <v>541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542</v>
      </c>
      <c r="B47" s="45"/>
      <c r="C47" s="45"/>
      <c r="D47" s="45"/>
      <c r="E47" s="45"/>
      <c r="F47" s="45"/>
    </row>
    <row r="48" spans="1:6" ht="15" x14ac:dyDescent="0.25">
      <c r="A48" s="59" t="s">
        <v>540</v>
      </c>
      <c r="B48" s="123"/>
      <c r="C48" s="123"/>
      <c r="D48" s="123"/>
      <c r="E48" s="123"/>
      <c r="F48" s="123"/>
    </row>
    <row r="49" spans="1:6" ht="15" x14ac:dyDescent="0.25">
      <c r="A49" s="59" t="s">
        <v>541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543</v>
      </c>
      <c r="B51" s="45"/>
      <c r="C51" s="45"/>
      <c r="D51" s="45"/>
      <c r="E51" s="45"/>
      <c r="F51" s="45"/>
    </row>
    <row r="52" spans="1:6" ht="15" x14ac:dyDescent="0.25">
      <c r="A52" s="59" t="s">
        <v>540</v>
      </c>
      <c r="B52" s="60"/>
      <c r="C52" s="60"/>
      <c r="D52" s="60"/>
      <c r="E52" s="60"/>
      <c r="F52" s="60"/>
    </row>
    <row r="53" spans="1:6" ht="15" x14ac:dyDescent="0.25">
      <c r="A53" s="59" t="s">
        <v>541</v>
      </c>
      <c r="B53" s="60"/>
      <c r="C53" s="60"/>
      <c r="D53" s="60"/>
      <c r="E53" s="60"/>
      <c r="F53" s="60"/>
    </row>
    <row r="54" spans="1:6" ht="15" x14ac:dyDescent="0.25">
      <c r="A54" s="59" t="s">
        <v>544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3" zoomScale="75" zoomScaleNormal="75" workbookViewId="0">
      <selection activeCell="F56" sqref="F5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125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4">
        <v>1135160589</v>
      </c>
      <c r="C18" s="108"/>
      <c r="D18" s="108"/>
      <c r="E18" s="108"/>
      <c r="F18" s="4">
        <v>1091003619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1135160589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1091003619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155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603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181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182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183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184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185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186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187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188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189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8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190</v>
      </c>
      <c r="B1" s="161"/>
      <c r="C1" s="161"/>
      <c r="D1" s="162"/>
    </row>
    <row r="2" spans="1:4" x14ac:dyDescent="0.25">
      <c r="A2" s="110" t="str">
        <f>'Formato 1'!A2</f>
        <v>UNIVERSIDAD DE GUANAJUATO (a)</v>
      </c>
      <c r="B2" s="111"/>
      <c r="C2" s="111"/>
      <c r="D2" s="112"/>
    </row>
    <row r="3" spans="1:4" x14ac:dyDescent="0.25">
      <c r="A3" s="113" t="s">
        <v>191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4411404658.6110001</v>
      </c>
      <c r="C8" s="14">
        <f>SUM(C9:C11)</f>
        <v>1284102163.3699999</v>
      </c>
      <c r="D8" s="14">
        <f>SUM(D9:D11)</f>
        <v>1284102163.3699999</v>
      </c>
    </row>
    <row r="9" spans="1:4" x14ac:dyDescent="0.25">
      <c r="A9" s="58" t="s">
        <v>196</v>
      </c>
      <c r="B9" s="94">
        <v>1967700760.0009999</v>
      </c>
      <c r="C9" s="94">
        <v>512623950.38</v>
      </c>
      <c r="D9" s="94">
        <v>512623950.38</v>
      </c>
    </row>
    <row r="10" spans="1:4" x14ac:dyDescent="0.25">
      <c r="A10" s="58" t="s">
        <v>197</v>
      </c>
      <c r="B10" s="94">
        <v>2443703898.6100001</v>
      </c>
      <c r="C10" s="94">
        <v>771478212.99000001</v>
      </c>
      <c r="D10" s="94">
        <v>771478212.99000001</v>
      </c>
    </row>
    <row r="11" spans="1:4" x14ac:dyDescent="0.25">
      <c r="A11" s="58" t="s">
        <v>198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199</v>
      </c>
      <c r="B13" s="14">
        <f>B14+B15</f>
        <v>4411404658.6099949</v>
      </c>
      <c r="C13" s="14">
        <f>C14+C15</f>
        <v>948746220.78999949</v>
      </c>
      <c r="D13" s="14">
        <f>D14+D15</f>
        <v>916255164.60999966</v>
      </c>
    </row>
    <row r="14" spans="1:4" x14ac:dyDescent="0.25">
      <c r="A14" s="58" t="s">
        <v>200</v>
      </c>
      <c r="B14" s="94">
        <v>1967700759.9999981</v>
      </c>
      <c r="C14" s="94">
        <v>455966878.23999953</v>
      </c>
      <c r="D14" s="94">
        <v>429444277.85999972</v>
      </c>
    </row>
    <row r="15" spans="1:4" x14ac:dyDescent="0.25">
      <c r="A15" s="58" t="s">
        <v>201</v>
      </c>
      <c r="B15" s="94">
        <v>2443703898.6099973</v>
      </c>
      <c r="C15" s="94">
        <v>492779342.55000001</v>
      </c>
      <c r="D15" s="94">
        <v>486810886.75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202</v>
      </c>
      <c r="B17" s="15">
        <v>0</v>
      </c>
      <c r="C17" s="14">
        <f>C18+C19</f>
        <v>99940886.199999988</v>
      </c>
      <c r="D17" s="14">
        <f>D18+D19</f>
        <v>97454211.640000015</v>
      </c>
    </row>
    <row r="18" spans="1:4" x14ac:dyDescent="0.25">
      <c r="A18" s="58" t="s">
        <v>203</v>
      </c>
      <c r="B18" s="16">
        <v>0</v>
      </c>
      <c r="C18" s="47">
        <v>82693836.909999996</v>
      </c>
      <c r="D18" s="47">
        <v>80295584.38000001</v>
      </c>
    </row>
    <row r="19" spans="1:4" x14ac:dyDescent="0.25">
      <c r="A19" s="58" t="s">
        <v>204</v>
      </c>
      <c r="B19" s="16">
        <v>0</v>
      </c>
      <c r="C19" s="47">
        <v>17247049.289999999</v>
      </c>
      <c r="D19" s="47">
        <v>17158627.259999998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205</v>
      </c>
      <c r="B21" s="14">
        <f>B8-B13+B17</f>
        <v>1.0051727294921875E-3</v>
      </c>
      <c r="C21" s="14">
        <f>C8-C13+C17</f>
        <v>435296828.78000039</v>
      </c>
      <c r="D21" s="14">
        <f>D8-D13+D17</f>
        <v>465301210.40000021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206</v>
      </c>
      <c r="B23" s="14">
        <f>B21-B11</f>
        <v>1.0051727294921875E-3</v>
      </c>
      <c r="C23" s="14">
        <f>C21-C11</f>
        <v>435296828.78000039</v>
      </c>
      <c r="D23" s="14">
        <f>D21-D11</f>
        <v>465301210.40000021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1.0051727294921875E-3</v>
      </c>
      <c r="C25" s="14">
        <f>C23-C17</f>
        <v>335355942.5800004</v>
      </c>
      <c r="D25" s="14">
        <f>D23-D17</f>
        <v>367846998.76000023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212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213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214</v>
      </c>
      <c r="B33" s="4">
        <f>B25+B29</f>
        <v>1.0051727294921875E-3</v>
      </c>
      <c r="C33" s="4">
        <f>C25+C29</f>
        <v>335355942.5800004</v>
      </c>
      <c r="D33" s="4">
        <f>D25+D29</f>
        <v>367846998.76000023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217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218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220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221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5" t="s">
        <v>223</v>
      </c>
      <c r="B48" s="96">
        <f>B9</f>
        <v>1967700760.0009999</v>
      </c>
      <c r="C48" s="96">
        <f>C9</f>
        <v>512623950.38</v>
      </c>
      <c r="D48" s="96">
        <f>D9</f>
        <v>512623950.38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217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220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200</v>
      </c>
      <c r="B53" s="47">
        <f>B14</f>
        <v>1967700759.9999981</v>
      </c>
      <c r="C53" s="47">
        <f>C14</f>
        <v>455966878.23999953</v>
      </c>
      <c r="D53" s="47">
        <f>D14</f>
        <v>429444277.85999972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203</v>
      </c>
      <c r="B55" s="22">
        <v>0</v>
      </c>
      <c r="C55" s="47">
        <f>C18</f>
        <v>82693836.909999996</v>
      </c>
      <c r="D55" s="47">
        <f>D18</f>
        <v>80295584.38000001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225</v>
      </c>
      <c r="B57" s="4">
        <f>B48+B49-B53+B55</f>
        <v>1.0018348693847656E-3</v>
      </c>
      <c r="C57" s="4">
        <f>C48+C49-C53+C55</f>
        <v>139350909.05000046</v>
      </c>
      <c r="D57" s="4">
        <f>D48+D49-D53+D55</f>
        <v>163475256.90000027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1.0018348693847656E-3</v>
      </c>
      <c r="C59" s="4">
        <f>C57-C49</f>
        <v>139350909.05000046</v>
      </c>
      <c r="D59" s="4">
        <f>D57-D49</f>
        <v>163475256.90000027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5" t="s">
        <v>197</v>
      </c>
      <c r="B63" s="98">
        <f>B10</f>
        <v>2443703898.6100001</v>
      </c>
      <c r="C63" s="98">
        <f>C10</f>
        <v>771478212.99000001</v>
      </c>
      <c r="D63" s="98">
        <f>D10</f>
        <v>771478212.99000001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218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221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228</v>
      </c>
      <c r="B68" s="94">
        <f>B15</f>
        <v>2443703898.6099973</v>
      </c>
      <c r="C68" s="94">
        <f>C15</f>
        <v>492779342.55000001</v>
      </c>
      <c r="D68" s="94">
        <f>D15</f>
        <v>486810886.75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204</v>
      </c>
      <c r="B70" s="16">
        <v>0</v>
      </c>
      <c r="C70" s="94">
        <f>C19</f>
        <v>17247049.289999999</v>
      </c>
      <c r="D70" s="94">
        <f>D19</f>
        <v>17158627.259999998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229</v>
      </c>
      <c r="B72" s="14">
        <f>B63+B64-B68+B70</f>
        <v>2.86102294921875E-6</v>
      </c>
      <c r="C72" s="14">
        <f>C63+C64-C68+C70</f>
        <v>295945919.73000002</v>
      </c>
      <c r="D72" s="14">
        <f>D63+D64-D68+D70</f>
        <v>301825953.5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230</v>
      </c>
      <c r="B74" s="14">
        <f>B72-B64</f>
        <v>2.86102294921875E-6</v>
      </c>
      <c r="C74" s="14">
        <f>C72-C64</f>
        <v>295945919.73000002</v>
      </c>
      <c r="D74" s="14">
        <f>D72-D64</f>
        <v>301825953.5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6:D17 B20:D25 B18:B19 B11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75" zoomScale="75" zoomScaleNormal="75" workbookViewId="0">
      <selection activeCell="A75" sqref="A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232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4" t="s">
        <v>233</v>
      </c>
      <c r="B6" s="166" t="s">
        <v>234</v>
      </c>
      <c r="C6" s="166"/>
      <c r="D6" s="166"/>
      <c r="E6" s="166"/>
      <c r="F6" s="166"/>
      <c r="G6" s="166" t="s">
        <v>235</v>
      </c>
    </row>
    <row r="7" spans="1:7" ht="30" x14ac:dyDescent="0.25">
      <c r="A7" s="165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66"/>
    </row>
    <row r="8" spans="1:7" x14ac:dyDescent="0.25">
      <c r="A8" s="26" t="s">
        <v>240</v>
      </c>
      <c r="B8" s="91"/>
      <c r="C8" s="91"/>
      <c r="D8" s="91"/>
      <c r="E8" s="91"/>
      <c r="F8" s="91"/>
      <c r="G8" s="91"/>
    </row>
    <row r="9" spans="1:7" x14ac:dyDescent="0.25">
      <c r="A9" s="58" t="s">
        <v>241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242</v>
      </c>
      <c r="B10" s="47">
        <v>56660452</v>
      </c>
      <c r="C10" s="47">
        <v>0</v>
      </c>
      <c r="D10" s="47">
        <v>56660452</v>
      </c>
      <c r="E10" s="47">
        <v>14354788.77</v>
      </c>
      <c r="F10" s="47">
        <v>14354788.77</v>
      </c>
      <c r="G10" s="47">
        <f>F10-B10</f>
        <v>-42305663.230000004</v>
      </c>
    </row>
    <row r="11" spans="1:7" x14ac:dyDescent="0.25">
      <c r="A11" s="58" t="s">
        <v>243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245</v>
      </c>
      <c r="B13" s="47">
        <v>12515000</v>
      </c>
      <c r="C13" s="47">
        <v>18316.620000000003</v>
      </c>
      <c r="D13" s="47">
        <v>12533316.619999999</v>
      </c>
      <c r="E13" s="47">
        <v>3277272.4299999988</v>
      </c>
      <c r="F13" s="47">
        <v>3277272.4299999988</v>
      </c>
      <c r="G13" s="47">
        <f t="shared" si="0"/>
        <v>-9237727.5700000003</v>
      </c>
    </row>
    <row r="14" spans="1:7" x14ac:dyDescent="0.25">
      <c r="A14" s="58" t="s">
        <v>246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247</v>
      </c>
      <c r="B15" s="47">
        <v>396756930.00100005</v>
      </c>
      <c r="C15" s="47">
        <v>0</v>
      </c>
      <c r="D15" s="47">
        <v>396756930.00100005</v>
      </c>
      <c r="E15" s="47">
        <v>170254527.65000001</v>
      </c>
      <c r="F15" s="47">
        <v>170254527.65000001</v>
      </c>
      <c r="G15" s="47">
        <f t="shared" si="0"/>
        <v>-226502402.35100004</v>
      </c>
    </row>
    <row r="16" spans="1:7" x14ac:dyDescent="0.25">
      <c r="A16" s="92" t="s">
        <v>248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251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260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266</v>
      </c>
      <c r="B34" s="47">
        <v>1501768378</v>
      </c>
      <c r="C34" s="47">
        <v>-46499689.200000003</v>
      </c>
      <c r="D34" s="47">
        <v>1455268688.8</v>
      </c>
      <c r="E34" s="47">
        <v>324737361.52999997</v>
      </c>
      <c r="F34" s="47">
        <v>324737361.52999997</v>
      </c>
      <c r="G34" s="47">
        <f t="shared" si="4"/>
        <v>-1177031016.47</v>
      </c>
    </row>
    <row r="35" spans="1:7" ht="14.45" customHeight="1" x14ac:dyDescent="0.25">
      <c r="A35" s="58" t="s">
        <v>267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269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272</v>
      </c>
      <c r="B41" s="4">
        <f t="shared" ref="B41:G41" si="7">SUM(B9,B10,B11,B12,B13,B14,B15,B16,B28,B34,B35,B37)</f>
        <v>1967700760.0009999</v>
      </c>
      <c r="C41" s="4">
        <f t="shared" si="7"/>
        <v>-46481372.580000006</v>
      </c>
      <c r="D41" s="4">
        <f t="shared" si="7"/>
        <v>1921219387.421</v>
      </c>
      <c r="E41" s="4">
        <f t="shared" si="7"/>
        <v>512623950.38</v>
      </c>
      <c r="F41" s="4">
        <f t="shared" si="7"/>
        <v>512623950.38</v>
      </c>
      <c r="G41" s="4">
        <f t="shared" si="7"/>
        <v>-1455076809.6210001</v>
      </c>
    </row>
    <row r="42" spans="1:7" x14ac:dyDescent="0.25">
      <c r="A42" s="3" t="s">
        <v>273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274</v>
      </c>
      <c r="B44" s="49"/>
      <c r="C44" s="49"/>
      <c r="D44" s="49"/>
      <c r="E44" s="49"/>
      <c r="F44" s="49"/>
      <c r="G44" s="49"/>
    </row>
    <row r="45" spans="1:7" x14ac:dyDescent="0.25">
      <c r="A45" s="58" t="s">
        <v>275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284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289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292</v>
      </c>
      <c r="B62" s="47">
        <v>2443703898.6100001</v>
      </c>
      <c r="C62" s="47">
        <v>-24905815.439999998</v>
      </c>
      <c r="D62" s="47">
        <v>2418798083.1700001</v>
      </c>
      <c r="E62" s="47">
        <v>771478212.99000001</v>
      </c>
      <c r="F62" s="47">
        <v>771478212.99000001</v>
      </c>
      <c r="G62" s="47">
        <f t="shared" si="13"/>
        <v>-1672225685.6200001</v>
      </c>
    </row>
    <row r="63" spans="1:7" x14ac:dyDescent="0.25">
      <c r="A63" s="58" t="s">
        <v>293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294</v>
      </c>
      <c r="B65" s="4">
        <f t="shared" ref="B65:G65" si="14">B45+B54+B59+B62+B63</f>
        <v>2443703898.6100001</v>
      </c>
      <c r="C65" s="4">
        <f t="shared" si="14"/>
        <v>-24905815.439999998</v>
      </c>
      <c r="D65" s="4">
        <f t="shared" si="14"/>
        <v>2418798083.1700001</v>
      </c>
      <c r="E65" s="4">
        <f t="shared" si="14"/>
        <v>771478212.99000001</v>
      </c>
      <c r="F65" s="4">
        <f t="shared" si="14"/>
        <v>771478212.99000001</v>
      </c>
      <c r="G65" s="4">
        <f t="shared" si="14"/>
        <v>-1672225685.6200001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295</v>
      </c>
      <c r="B67" s="4">
        <f t="shared" ref="B67:G67" si="15">B68</f>
        <v>0</v>
      </c>
      <c r="C67" s="4">
        <f t="shared" si="15"/>
        <v>507660104.15999997</v>
      </c>
      <c r="D67" s="4">
        <f t="shared" si="15"/>
        <v>507660104.15999997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296</v>
      </c>
      <c r="B68" s="47">
        <v>0</v>
      </c>
      <c r="C68" s="47">
        <v>507660104.15999997</v>
      </c>
      <c r="D68" s="47">
        <v>507660104.15999997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297</v>
      </c>
      <c r="B70" s="4">
        <f t="shared" ref="B70:G70" si="16">B41+B65+B67</f>
        <v>4411404658.6110001</v>
      </c>
      <c r="C70" s="4">
        <f t="shared" si="16"/>
        <v>436272916.13999999</v>
      </c>
      <c r="D70" s="4">
        <f t="shared" si="16"/>
        <v>4847677574.7509995</v>
      </c>
      <c r="E70" s="4">
        <f t="shared" si="16"/>
        <v>1284102163.3699999</v>
      </c>
      <c r="F70" s="4">
        <f t="shared" si="16"/>
        <v>1284102163.3699999</v>
      </c>
      <c r="G70" s="4">
        <f t="shared" si="16"/>
        <v>-3127302495.2410002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298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58 B63:F67 B69:F75 B68 E68:F6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topLeftCell="A102" zoomScale="75" zoomScaleNormal="75" workbookViewId="0">
      <selection activeCell="E127" sqref="E12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28515625" bestFit="1" customWidth="1"/>
    <col min="8" max="8" width="2.28515625" customWidth="1"/>
  </cols>
  <sheetData>
    <row r="1" spans="1:7" ht="40.9" customHeight="1" x14ac:dyDescent="0.25">
      <c r="A1" s="169" t="s">
        <v>302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UNIVERSIDAD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303</v>
      </c>
      <c r="B3" s="126"/>
      <c r="C3" s="126"/>
      <c r="D3" s="126"/>
      <c r="E3" s="126"/>
      <c r="F3" s="126"/>
      <c r="G3" s="126"/>
    </row>
    <row r="4" spans="1:7" x14ac:dyDescent="0.25">
      <c r="A4" s="126" t="s">
        <v>304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7" t="s">
        <v>7</v>
      </c>
      <c r="B7" s="167" t="s">
        <v>305</v>
      </c>
      <c r="C7" s="167"/>
      <c r="D7" s="167"/>
      <c r="E7" s="167"/>
      <c r="F7" s="167"/>
      <c r="G7" s="168" t="s">
        <v>306</v>
      </c>
    </row>
    <row r="8" spans="1:7" ht="30" x14ac:dyDescent="0.25">
      <c r="A8" s="167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67"/>
    </row>
    <row r="9" spans="1:7" x14ac:dyDescent="0.25">
      <c r="A9" s="27" t="s">
        <v>311</v>
      </c>
      <c r="B9" s="83">
        <f t="shared" ref="B9:G9" si="0">SUM(B10,B18,B28,B38,B48,B58,B62,B71,B75)</f>
        <v>1967700759.9999998</v>
      </c>
      <c r="C9" s="83">
        <f t="shared" si="0"/>
        <v>358914093.48000002</v>
      </c>
      <c r="D9" s="83">
        <f t="shared" si="0"/>
        <v>2326614853.4800005</v>
      </c>
      <c r="E9" s="83">
        <f t="shared" si="0"/>
        <v>455966878.24000007</v>
      </c>
      <c r="F9" s="83">
        <f t="shared" si="0"/>
        <v>429444277.85999995</v>
      </c>
      <c r="G9" s="83">
        <f t="shared" si="0"/>
        <v>1870647975.2400002</v>
      </c>
    </row>
    <row r="10" spans="1:7" x14ac:dyDescent="0.25">
      <c r="A10" s="84" t="s">
        <v>312</v>
      </c>
      <c r="B10" s="83">
        <f t="shared" ref="B10:G10" si="1">SUM(B11:B17)</f>
        <v>1515151400.8699999</v>
      </c>
      <c r="C10" s="83">
        <f t="shared" si="1"/>
        <v>96180661.640000001</v>
      </c>
      <c r="D10" s="83">
        <f t="shared" si="1"/>
        <v>1611332062.51</v>
      </c>
      <c r="E10" s="83">
        <f t="shared" si="1"/>
        <v>369690132.95000005</v>
      </c>
      <c r="F10" s="83">
        <f t="shared" si="1"/>
        <v>352256008.58999997</v>
      </c>
      <c r="G10" s="83">
        <f t="shared" si="1"/>
        <v>1241641929.5600002</v>
      </c>
    </row>
    <row r="11" spans="1:7" x14ac:dyDescent="0.25">
      <c r="A11" s="85" t="s">
        <v>313</v>
      </c>
      <c r="B11" s="75">
        <v>232150035.31999999</v>
      </c>
      <c r="C11" s="75">
        <v>-1067581.3899999999</v>
      </c>
      <c r="D11" s="75">
        <v>231082453.93000001</v>
      </c>
      <c r="E11" s="75">
        <v>56223062.789999999</v>
      </c>
      <c r="F11" s="75">
        <v>56223062.649999999</v>
      </c>
      <c r="G11" s="75">
        <f>D11-E11</f>
        <v>174859391.14000002</v>
      </c>
    </row>
    <row r="12" spans="1:7" x14ac:dyDescent="0.25">
      <c r="A12" s="85" t="s">
        <v>314</v>
      </c>
      <c r="B12" s="75">
        <v>346186092.81</v>
      </c>
      <c r="C12" s="75">
        <v>10196327.800000001</v>
      </c>
      <c r="D12" s="75">
        <v>356382420.61000001</v>
      </c>
      <c r="E12" s="75">
        <v>72277012.049999997</v>
      </c>
      <c r="F12" s="75">
        <v>72277010.689999998</v>
      </c>
      <c r="G12" s="75">
        <f t="shared" ref="G12:G17" si="2">D12-E12</f>
        <v>284105408.56</v>
      </c>
    </row>
    <row r="13" spans="1:7" x14ac:dyDescent="0.25">
      <c r="A13" s="85" t="s">
        <v>315</v>
      </c>
      <c r="B13" s="75">
        <v>111470060.54000001</v>
      </c>
      <c r="C13" s="75">
        <v>3696864.35</v>
      </c>
      <c r="D13" s="75">
        <v>115166924.89</v>
      </c>
      <c r="E13" s="75">
        <v>21336420.850000001</v>
      </c>
      <c r="F13" s="75">
        <v>21336419.75</v>
      </c>
      <c r="G13" s="75">
        <f t="shared" si="2"/>
        <v>93830504.039999992</v>
      </c>
    </row>
    <row r="14" spans="1:7" x14ac:dyDescent="0.25">
      <c r="A14" s="85" t="s">
        <v>316</v>
      </c>
      <c r="B14" s="75">
        <v>320507689.93000001</v>
      </c>
      <c r="C14" s="75">
        <v>39594859.880000003</v>
      </c>
      <c r="D14" s="75">
        <v>360102549.81</v>
      </c>
      <c r="E14" s="75">
        <v>85337542.829999998</v>
      </c>
      <c r="F14" s="75">
        <v>68003423.579999998</v>
      </c>
      <c r="G14" s="75">
        <f t="shared" si="2"/>
        <v>274765006.98000002</v>
      </c>
    </row>
    <row r="15" spans="1:7" x14ac:dyDescent="0.25">
      <c r="A15" s="85" t="s">
        <v>317</v>
      </c>
      <c r="B15" s="75">
        <v>291497040.00999999</v>
      </c>
      <c r="C15" s="75">
        <v>5011813.75</v>
      </c>
      <c r="D15" s="75">
        <v>296508853.75999999</v>
      </c>
      <c r="E15" s="75">
        <v>64430644.340000004</v>
      </c>
      <c r="F15" s="75">
        <v>64330642.399999999</v>
      </c>
      <c r="G15" s="75">
        <f t="shared" si="2"/>
        <v>232078209.41999999</v>
      </c>
    </row>
    <row r="16" spans="1:7" x14ac:dyDescent="0.25">
      <c r="A16" s="85" t="s">
        <v>318</v>
      </c>
      <c r="B16" s="75">
        <v>64483149.380000003</v>
      </c>
      <c r="C16" s="75">
        <v>-6385948.1200000001</v>
      </c>
      <c r="D16" s="75">
        <v>58097201.259999998</v>
      </c>
      <c r="E16" s="75">
        <v>0</v>
      </c>
      <c r="F16" s="75">
        <v>0</v>
      </c>
      <c r="G16" s="75">
        <f t="shared" si="2"/>
        <v>58097201.259999998</v>
      </c>
    </row>
    <row r="17" spans="1:7" x14ac:dyDescent="0.25">
      <c r="A17" s="85" t="s">
        <v>319</v>
      </c>
      <c r="B17" s="75">
        <v>148857332.88</v>
      </c>
      <c r="C17" s="75">
        <v>45134325.369999997</v>
      </c>
      <c r="D17" s="75">
        <v>193991658.25</v>
      </c>
      <c r="E17" s="75">
        <v>70085450.090000004</v>
      </c>
      <c r="F17" s="75">
        <v>70085449.519999996</v>
      </c>
      <c r="G17" s="75">
        <f t="shared" si="2"/>
        <v>123906208.16</v>
      </c>
    </row>
    <row r="18" spans="1:7" x14ac:dyDescent="0.25">
      <c r="A18" s="84" t="s">
        <v>320</v>
      </c>
      <c r="B18" s="83">
        <f t="shared" ref="B18:G18" si="3">SUM(B19:B27)</f>
        <v>77678001.640000001</v>
      </c>
      <c r="C18" s="83">
        <f t="shared" si="3"/>
        <v>37511479.57</v>
      </c>
      <c r="D18" s="83">
        <f t="shared" si="3"/>
        <v>115189481.20999998</v>
      </c>
      <c r="E18" s="83">
        <f t="shared" si="3"/>
        <v>8518678.879999999</v>
      </c>
      <c r="F18" s="83">
        <f t="shared" si="3"/>
        <v>6487466.3900000006</v>
      </c>
      <c r="G18" s="83">
        <f t="shared" si="3"/>
        <v>106670802.33000001</v>
      </c>
    </row>
    <row r="19" spans="1:7" x14ac:dyDescent="0.25">
      <c r="A19" s="85" t="s">
        <v>321</v>
      </c>
      <c r="B19" s="75">
        <v>34964436.439999998</v>
      </c>
      <c r="C19" s="75">
        <v>33201600.27</v>
      </c>
      <c r="D19" s="75">
        <v>68166036.709999993</v>
      </c>
      <c r="E19" s="75">
        <v>2429112.89</v>
      </c>
      <c r="F19" s="75">
        <v>1932999.14</v>
      </c>
      <c r="G19" s="75">
        <f>D19-E19</f>
        <v>65736923.819999993</v>
      </c>
    </row>
    <row r="20" spans="1:7" x14ac:dyDescent="0.25">
      <c r="A20" s="85" t="s">
        <v>322</v>
      </c>
      <c r="B20" s="75">
        <v>8767455.4000000004</v>
      </c>
      <c r="C20" s="75">
        <v>658649.28</v>
      </c>
      <c r="D20" s="75">
        <v>9426104.6799999997</v>
      </c>
      <c r="E20" s="75">
        <v>1812392.1</v>
      </c>
      <c r="F20" s="75">
        <v>1592085.45</v>
      </c>
      <c r="G20" s="75">
        <f t="shared" ref="G20:G27" si="4">D20-E20</f>
        <v>7613712.5800000001</v>
      </c>
    </row>
    <row r="21" spans="1:7" x14ac:dyDescent="0.25">
      <c r="A21" s="85" t="s">
        <v>323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324</v>
      </c>
      <c r="B22" s="75">
        <v>5921389.9900000002</v>
      </c>
      <c r="C22" s="75">
        <v>-171468.55</v>
      </c>
      <c r="D22" s="75">
        <v>5749921.4400000004</v>
      </c>
      <c r="E22" s="75">
        <v>478938.07</v>
      </c>
      <c r="F22" s="75">
        <v>359473.28</v>
      </c>
      <c r="G22" s="75">
        <f t="shared" si="4"/>
        <v>5270983.37</v>
      </c>
    </row>
    <row r="23" spans="1:7" x14ac:dyDescent="0.25">
      <c r="A23" s="85" t="s">
        <v>325</v>
      </c>
      <c r="B23" s="75">
        <v>7627852.4000000004</v>
      </c>
      <c r="C23" s="75">
        <v>1003055.51</v>
      </c>
      <c r="D23" s="75">
        <v>8630907.9100000001</v>
      </c>
      <c r="E23" s="75">
        <v>411930.02</v>
      </c>
      <c r="F23" s="75">
        <v>343734.37</v>
      </c>
      <c r="G23" s="75">
        <f t="shared" si="4"/>
        <v>8218977.8900000006</v>
      </c>
    </row>
    <row r="24" spans="1:7" x14ac:dyDescent="0.25">
      <c r="A24" s="85" t="s">
        <v>326</v>
      </c>
      <c r="B24" s="75">
        <v>10176459.890000001</v>
      </c>
      <c r="C24" s="75">
        <v>538747.99</v>
      </c>
      <c r="D24" s="75">
        <v>10715207.880000001</v>
      </c>
      <c r="E24" s="75">
        <v>1598760.34</v>
      </c>
      <c r="F24" s="75">
        <v>1298265.06</v>
      </c>
      <c r="G24" s="75">
        <f t="shared" si="4"/>
        <v>9116447.540000001</v>
      </c>
    </row>
    <row r="25" spans="1:7" x14ac:dyDescent="0.25">
      <c r="A25" s="85" t="s">
        <v>327</v>
      </c>
      <c r="B25" s="75">
        <v>6454479.9699999997</v>
      </c>
      <c r="C25" s="75">
        <v>1817507.98</v>
      </c>
      <c r="D25" s="75">
        <v>8271987.9500000002</v>
      </c>
      <c r="E25" s="75">
        <v>824833.3</v>
      </c>
      <c r="F25" s="75">
        <v>144295.29999999999</v>
      </c>
      <c r="G25" s="75">
        <f t="shared" si="4"/>
        <v>7447154.6500000004</v>
      </c>
    </row>
    <row r="26" spans="1:7" x14ac:dyDescent="0.25">
      <c r="A26" s="85" t="s">
        <v>328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329</v>
      </c>
      <c r="B27" s="75">
        <v>3765927.55</v>
      </c>
      <c r="C27" s="75">
        <v>463387.09</v>
      </c>
      <c r="D27" s="75">
        <v>4229314.6399999997</v>
      </c>
      <c r="E27" s="75">
        <v>962712.16</v>
      </c>
      <c r="F27" s="75">
        <v>816613.79</v>
      </c>
      <c r="G27" s="75">
        <f t="shared" si="4"/>
        <v>3266602.4799999995</v>
      </c>
    </row>
    <row r="28" spans="1:7" x14ac:dyDescent="0.25">
      <c r="A28" s="84" t="s">
        <v>330</v>
      </c>
      <c r="B28" s="83">
        <f t="shared" ref="B28:G28" si="5">SUM(B29:B37)</f>
        <v>243654370.86000001</v>
      </c>
      <c r="C28" s="83">
        <f t="shared" si="5"/>
        <v>81243282.970000014</v>
      </c>
      <c r="D28" s="83">
        <f t="shared" si="5"/>
        <v>324897653.83000004</v>
      </c>
      <c r="E28" s="83">
        <f t="shared" si="5"/>
        <v>39607342.840000004</v>
      </c>
      <c r="F28" s="83">
        <f t="shared" si="5"/>
        <v>34730879.589999996</v>
      </c>
      <c r="G28" s="83">
        <f t="shared" si="5"/>
        <v>285290310.99000001</v>
      </c>
    </row>
    <row r="29" spans="1:7" x14ac:dyDescent="0.25">
      <c r="A29" s="85" t="s">
        <v>331</v>
      </c>
      <c r="B29" s="75">
        <v>16764765.33</v>
      </c>
      <c r="C29" s="75">
        <v>24086348.640000001</v>
      </c>
      <c r="D29" s="75">
        <v>40851113.969999999</v>
      </c>
      <c r="E29" s="75">
        <v>2124061.9700000002</v>
      </c>
      <c r="F29" s="75">
        <v>1949135.45</v>
      </c>
      <c r="G29" s="75">
        <f>D29-E29</f>
        <v>38727052</v>
      </c>
    </row>
    <row r="30" spans="1:7" x14ac:dyDescent="0.25">
      <c r="A30" s="85" t="s">
        <v>332</v>
      </c>
      <c r="B30" s="75">
        <v>28387066.52</v>
      </c>
      <c r="C30" s="75">
        <v>703955.37</v>
      </c>
      <c r="D30" s="75">
        <v>29091021.890000001</v>
      </c>
      <c r="E30" s="75">
        <v>10616894.460000001</v>
      </c>
      <c r="F30" s="75">
        <v>10459027.17</v>
      </c>
      <c r="G30" s="75">
        <f t="shared" ref="G30:G37" si="6">D30-E30</f>
        <v>18474127.43</v>
      </c>
    </row>
    <row r="31" spans="1:7" x14ac:dyDescent="0.25">
      <c r="A31" s="85" t="s">
        <v>333</v>
      </c>
      <c r="B31" s="75">
        <v>43990438.659999996</v>
      </c>
      <c r="C31" s="75">
        <v>25783035.760000002</v>
      </c>
      <c r="D31" s="75">
        <v>69773474.420000002</v>
      </c>
      <c r="E31" s="75">
        <v>5777070.0300000003</v>
      </c>
      <c r="F31" s="75">
        <v>5054334.1399999997</v>
      </c>
      <c r="G31" s="75">
        <f t="shared" si="6"/>
        <v>63996404.390000001</v>
      </c>
    </row>
    <row r="32" spans="1:7" x14ac:dyDescent="0.25">
      <c r="A32" s="85" t="s">
        <v>334</v>
      </c>
      <c r="B32" s="75">
        <v>8378850.9199999999</v>
      </c>
      <c r="C32" s="75">
        <v>1146425.83</v>
      </c>
      <c r="D32" s="75">
        <v>9525276.75</v>
      </c>
      <c r="E32" s="75">
        <v>860009.91</v>
      </c>
      <c r="F32" s="75">
        <v>860009.91</v>
      </c>
      <c r="G32" s="75">
        <f t="shared" si="6"/>
        <v>8665266.8399999999</v>
      </c>
    </row>
    <row r="33" spans="1:7" ht="14.45" customHeight="1" x14ac:dyDescent="0.25">
      <c r="A33" s="85" t="s">
        <v>335</v>
      </c>
      <c r="B33" s="75">
        <v>57980177.119999997</v>
      </c>
      <c r="C33" s="75">
        <v>25094491.550000001</v>
      </c>
      <c r="D33" s="75">
        <v>83074668.670000002</v>
      </c>
      <c r="E33" s="75">
        <v>10958033.800000001</v>
      </c>
      <c r="F33" s="75">
        <v>9972802.1600000001</v>
      </c>
      <c r="G33" s="75">
        <f t="shared" si="6"/>
        <v>72116634.870000005</v>
      </c>
    </row>
    <row r="34" spans="1:7" ht="14.45" customHeight="1" x14ac:dyDescent="0.25">
      <c r="A34" s="85" t="s">
        <v>336</v>
      </c>
      <c r="B34" s="75">
        <v>11155383.08</v>
      </c>
      <c r="C34" s="75">
        <v>545153.92000000004</v>
      </c>
      <c r="D34" s="75">
        <v>11700537</v>
      </c>
      <c r="E34" s="75">
        <v>753898.27</v>
      </c>
      <c r="F34" s="75">
        <v>706868.76</v>
      </c>
      <c r="G34" s="75">
        <f t="shared" si="6"/>
        <v>10946638.73</v>
      </c>
    </row>
    <row r="35" spans="1:7" ht="14.45" customHeight="1" x14ac:dyDescent="0.25">
      <c r="A35" s="85" t="s">
        <v>337</v>
      </c>
      <c r="B35" s="75">
        <v>16108105.300000001</v>
      </c>
      <c r="C35" s="75">
        <v>966226.66</v>
      </c>
      <c r="D35" s="75">
        <v>17074331.960000001</v>
      </c>
      <c r="E35" s="75">
        <v>1686488.04</v>
      </c>
      <c r="F35" s="75">
        <v>1035681.84</v>
      </c>
      <c r="G35" s="75">
        <f t="shared" si="6"/>
        <v>15387843.920000002</v>
      </c>
    </row>
    <row r="36" spans="1:7" ht="14.45" customHeight="1" x14ac:dyDescent="0.25">
      <c r="A36" s="85" t="s">
        <v>338</v>
      </c>
      <c r="B36" s="75">
        <v>29127194.989999998</v>
      </c>
      <c r="C36" s="75">
        <v>2544269.7000000002</v>
      </c>
      <c r="D36" s="75">
        <v>31671464.690000001</v>
      </c>
      <c r="E36" s="75">
        <v>2557165.58</v>
      </c>
      <c r="F36" s="75">
        <v>2030045.88</v>
      </c>
      <c r="G36" s="75">
        <f t="shared" si="6"/>
        <v>29114299.109999999</v>
      </c>
    </row>
    <row r="37" spans="1:7" ht="14.45" customHeight="1" x14ac:dyDescent="0.25">
      <c r="A37" s="85" t="s">
        <v>339</v>
      </c>
      <c r="B37" s="75">
        <v>31762388.940000001</v>
      </c>
      <c r="C37" s="75">
        <v>373375.54</v>
      </c>
      <c r="D37" s="75">
        <v>32135764.48</v>
      </c>
      <c r="E37" s="75">
        <v>4273720.78</v>
      </c>
      <c r="F37" s="75">
        <v>2662974.2799999998</v>
      </c>
      <c r="G37" s="75">
        <f t="shared" si="6"/>
        <v>27862043.699999999</v>
      </c>
    </row>
    <row r="38" spans="1:7" x14ac:dyDescent="0.25">
      <c r="A38" s="84" t="s">
        <v>340</v>
      </c>
      <c r="B38" s="83">
        <f t="shared" ref="B38:G38" si="7">SUM(B39:B47)</f>
        <v>79510009.560000002</v>
      </c>
      <c r="C38" s="83">
        <f t="shared" si="7"/>
        <v>18797552.530000001</v>
      </c>
      <c r="D38" s="83">
        <f t="shared" si="7"/>
        <v>98307562.090000004</v>
      </c>
      <c r="E38" s="83">
        <f t="shared" si="7"/>
        <v>20081395.300000001</v>
      </c>
      <c r="F38" s="83">
        <f t="shared" si="7"/>
        <v>18012946.23</v>
      </c>
      <c r="G38" s="83">
        <f t="shared" si="7"/>
        <v>78226166.790000007</v>
      </c>
    </row>
    <row r="39" spans="1:7" x14ac:dyDescent="0.25">
      <c r="A39" s="85" t="s">
        <v>341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342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343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344</v>
      </c>
      <c r="B42" s="75">
        <v>79510009.560000002</v>
      </c>
      <c r="C42" s="75">
        <v>18797552.530000001</v>
      </c>
      <c r="D42" s="75">
        <v>98307562.090000004</v>
      </c>
      <c r="E42" s="75">
        <v>20081395.300000001</v>
      </c>
      <c r="F42" s="75">
        <v>18012946.23</v>
      </c>
      <c r="G42" s="75">
        <f t="shared" si="8"/>
        <v>78226166.790000007</v>
      </c>
    </row>
    <row r="43" spans="1:7" x14ac:dyDescent="0.25">
      <c r="A43" s="85" t="s">
        <v>345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349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350</v>
      </c>
      <c r="B48" s="83">
        <f t="shared" ref="B48:G48" si="9">SUM(B49:B57)</f>
        <v>42977314.219999999</v>
      </c>
      <c r="C48" s="83">
        <f t="shared" si="9"/>
        <v>67146810.700000003</v>
      </c>
      <c r="D48" s="83">
        <f t="shared" si="9"/>
        <v>110124124.92000002</v>
      </c>
      <c r="E48" s="83">
        <f t="shared" si="9"/>
        <v>225834.01</v>
      </c>
      <c r="F48" s="83">
        <f t="shared" si="9"/>
        <v>113482.8</v>
      </c>
      <c r="G48" s="83">
        <f t="shared" si="9"/>
        <v>109898290.91000003</v>
      </c>
    </row>
    <row r="49" spans="1:7" x14ac:dyDescent="0.25">
      <c r="A49" s="85" t="s">
        <v>351</v>
      </c>
      <c r="B49" s="75">
        <v>28388188.600000001</v>
      </c>
      <c r="C49" s="75">
        <v>53614345.240000002</v>
      </c>
      <c r="D49" s="75">
        <v>82002533.840000004</v>
      </c>
      <c r="E49" s="75">
        <v>22968</v>
      </c>
      <c r="F49" s="75">
        <v>22968</v>
      </c>
      <c r="G49" s="75">
        <f>D49-E49</f>
        <v>81979565.840000004</v>
      </c>
    </row>
    <row r="50" spans="1:7" x14ac:dyDescent="0.25">
      <c r="A50" s="85" t="s">
        <v>352</v>
      </c>
      <c r="B50" s="75">
        <v>5073858.32</v>
      </c>
      <c r="C50" s="75">
        <v>924476.79</v>
      </c>
      <c r="D50" s="75">
        <v>5998335.1100000003</v>
      </c>
      <c r="E50" s="75">
        <v>90514.8</v>
      </c>
      <c r="F50" s="75">
        <v>90514.8</v>
      </c>
      <c r="G50" s="75">
        <f t="shared" ref="G50:G57" si="10">D50-E50</f>
        <v>5907820.3100000005</v>
      </c>
    </row>
    <row r="51" spans="1:7" x14ac:dyDescent="0.25">
      <c r="A51" s="85" t="s">
        <v>353</v>
      </c>
      <c r="B51" s="75">
        <v>4879539.1900000004</v>
      </c>
      <c r="C51" s="75">
        <v>5203947.92</v>
      </c>
      <c r="D51" s="75">
        <v>10083487.109999999</v>
      </c>
      <c r="E51" s="75">
        <v>112351.21</v>
      </c>
      <c r="F51" s="75">
        <v>0</v>
      </c>
      <c r="G51" s="75">
        <f t="shared" si="10"/>
        <v>9971135.8999999985</v>
      </c>
    </row>
    <row r="52" spans="1:7" x14ac:dyDescent="0.25">
      <c r="A52" s="85" t="s">
        <v>354</v>
      </c>
      <c r="B52" s="75">
        <v>1339653</v>
      </c>
      <c r="C52" s="75">
        <v>-74000</v>
      </c>
      <c r="D52" s="75">
        <v>1265653</v>
      </c>
      <c r="E52" s="75">
        <v>0</v>
      </c>
      <c r="F52" s="75">
        <v>0</v>
      </c>
      <c r="G52" s="75">
        <f t="shared" si="10"/>
        <v>1265653</v>
      </c>
    </row>
    <row r="53" spans="1:7" x14ac:dyDescent="0.25">
      <c r="A53" s="85" t="s">
        <v>355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356</v>
      </c>
      <c r="B54" s="75">
        <v>3250619.46</v>
      </c>
      <c r="C54" s="75">
        <v>5244140.75</v>
      </c>
      <c r="D54" s="75">
        <v>8494760.2100000009</v>
      </c>
      <c r="E54" s="75">
        <v>0</v>
      </c>
      <c r="F54" s="75">
        <v>0</v>
      </c>
      <c r="G54" s="75">
        <f t="shared" si="10"/>
        <v>8494760.2100000009</v>
      </c>
    </row>
    <row r="55" spans="1:7" x14ac:dyDescent="0.25">
      <c r="A55" s="85" t="s">
        <v>357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358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359</v>
      </c>
      <c r="B57" s="75">
        <v>45455.65</v>
      </c>
      <c r="C57" s="75">
        <v>2233900</v>
      </c>
      <c r="D57" s="75">
        <v>2279355.65</v>
      </c>
      <c r="E57" s="75">
        <v>0</v>
      </c>
      <c r="F57" s="75">
        <v>0</v>
      </c>
      <c r="G57" s="75">
        <f t="shared" si="10"/>
        <v>2279355.65</v>
      </c>
    </row>
    <row r="58" spans="1:7" x14ac:dyDescent="0.25">
      <c r="A58" s="84" t="s">
        <v>360</v>
      </c>
      <c r="B58" s="83">
        <f t="shared" ref="B58:G58" si="11">SUM(B59:B61)</f>
        <v>8729662.8499999996</v>
      </c>
      <c r="C58" s="83">
        <f t="shared" si="11"/>
        <v>58034306.07</v>
      </c>
      <c r="D58" s="83">
        <f t="shared" si="11"/>
        <v>66763968.920000002</v>
      </c>
      <c r="E58" s="83">
        <f t="shared" si="11"/>
        <v>17843494.260000002</v>
      </c>
      <c r="F58" s="83">
        <f t="shared" si="11"/>
        <v>17843494.260000002</v>
      </c>
      <c r="G58" s="83">
        <f t="shared" si="11"/>
        <v>48920474.659999996</v>
      </c>
    </row>
    <row r="59" spans="1:7" x14ac:dyDescent="0.25">
      <c r="A59" s="85" t="s">
        <v>361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362</v>
      </c>
      <c r="B60" s="75">
        <v>8729662.8499999996</v>
      </c>
      <c r="C60" s="75">
        <v>58034306.07</v>
      </c>
      <c r="D60" s="75">
        <v>66763968.920000002</v>
      </c>
      <c r="E60" s="75">
        <v>17843494.260000002</v>
      </c>
      <c r="F60" s="75">
        <v>17843494.260000002</v>
      </c>
      <c r="G60" s="75">
        <f t="shared" ref="G60:G61" si="12">D60-E60</f>
        <v>48920474.659999996</v>
      </c>
    </row>
    <row r="61" spans="1:7" x14ac:dyDescent="0.25">
      <c r="A61" s="85" t="s">
        <v>363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364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365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366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367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368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369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370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371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372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373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374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375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376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377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378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379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380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381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382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383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384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385</v>
      </c>
      <c r="B84" s="83">
        <f t="shared" ref="B84:G84" si="19">SUM(B85,B93,B103,B113,B123,B133,B137,B146,B150)</f>
        <v>2443703898.6100001</v>
      </c>
      <c r="C84" s="83">
        <f t="shared" si="19"/>
        <v>77358822.659999996</v>
      </c>
      <c r="D84" s="83">
        <f>SUM(D85,D93,D103,D113,D123,D133,D137,D146,D150)</f>
        <v>2521062721.2700005</v>
      </c>
      <c r="E84" s="83">
        <f t="shared" si="19"/>
        <v>492779342.55000007</v>
      </c>
      <c r="F84" s="83">
        <f t="shared" si="19"/>
        <v>486810886.75000006</v>
      </c>
      <c r="G84" s="83">
        <f t="shared" si="19"/>
        <v>2028283378.72</v>
      </c>
    </row>
    <row r="85" spans="1:7" x14ac:dyDescent="0.25">
      <c r="A85" s="84" t="s">
        <v>312</v>
      </c>
      <c r="B85" s="83">
        <f t="shared" ref="B85:G85" si="20">SUM(B86:B92)</f>
        <v>2220142895.7999997</v>
      </c>
      <c r="C85" s="83">
        <f t="shared" si="20"/>
        <v>-61860699.409999996</v>
      </c>
      <c r="D85" s="83">
        <f t="shared" si="20"/>
        <v>2158282196.3900003</v>
      </c>
      <c r="E85" s="83">
        <f t="shared" si="20"/>
        <v>428251367.24000007</v>
      </c>
      <c r="F85" s="83">
        <f t="shared" si="20"/>
        <v>428251359.87000006</v>
      </c>
      <c r="G85" s="83">
        <f t="shared" si="20"/>
        <v>1730030829.1500001</v>
      </c>
    </row>
    <row r="86" spans="1:7" x14ac:dyDescent="0.25">
      <c r="A86" s="85" t="s">
        <v>313</v>
      </c>
      <c r="B86" s="75">
        <v>577543815.74000001</v>
      </c>
      <c r="C86" s="75">
        <v>5057906.46</v>
      </c>
      <c r="D86" s="75">
        <v>582601722.20000005</v>
      </c>
      <c r="E86" s="75">
        <v>146450504.74000001</v>
      </c>
      <c r="F86" s="75">
        <v>146450504.28</v>
      </c>
      <c r="G86" s="75">
        <f>D86-E86</f>
        <v>436151217.46000004</v>
      </c>
    </row>
    <row r="87" spans="1:7" x14ac:dyDescent="0.25">
      <c r="A87" s="85" t="s">
        <v>314</v>
      </c>
      <c r="B87" s="75">
        <v>76727363.870000005</v>
      </c>
      <c r="C87" s="75">
        <v>2550017.6</v>
      </c>
      <c r="D87" s="75">
        <v>79277381.469999999</v>
      </c>
      <c r="E87" s="75">
        <v>20529664.379999999</v>
      </c>
      <c r="F87" s="75">
        <v>20529664.050000001</v>
      </c>
      <c r="G87" s="75">
        <f t="shared" ref="G87:G92" si="21">D87-E87</f>
        <v>58747717.090000004</v>
      </c>
    </row>
    <row r="88" spans="1:7" x14ac:dyDescent="0.25">
      <c r="A88" s="85" t="s">
        <v>315</v>
      </c>
      <c r="B88" s="75">
        <v>309660939.64999998</v>
      </c>
      <c r="C88" s="75">
        <v>707092.02</v>
      </c>
      <c r="D88" s="75">
        <v>310368031.67000002</v>
      </c>
      <c r="E88" s="75">
        <v>45842868.939999998</v>
      </c>
      <c r="F88" s="75">
        <v>45842867.390000001</v>
      </c>
      <c r="G88" s="75">
        <f t="shared" si="21"/>
        <v>264525162.73000002</v>
      </c>
    </row>
    <row r="89" spans="1:7" x14ac:dyDescent="0.25">
      <c r="A89" s="85" t="s">
        <v>316</v>
      </c>
      <c r="B89" s="75">
        <v>203936857.88</v>
      </c>
      <c r="C89" s="75">
        <v>9103805.8800000008</v>
      </c>
      <c r="D89" s="75">
        <v>213040663.75999999</v>
      </c>
      <c r="E89" s="75">
        <v>46939683.109999999</v>
      </c>
      <c r="F89" s="75">
        <v>46939683.109999999</v>
      </c>
      <c r="G89" s="75">
        <f t="shared" si="21"/>
        <v>166100980.64999998</v>
      </c>
    </row>
    <row r="90" spans="1:7" x14ac:dyDescent="0.25">
      <c r="A90" s="85" t="s">
        <v>317</v>
      </c>
      <c r="B90" s="75">
        <v>737912274.69000006</v>
      </c>
      <c r="C90" s="75">
        <v>-10349697.439999999</v>
      </c>
      <c r="D90" s="75">
        <v>727562577.25</v>
      </c>
      <c r="E90" s="75">
        <v>149084014.40000001</v>
      </c>
      <c r="F90" s="75">
        <v>149084010.44</v>
      </c>
      <c r="G90" s="75">
        <f t="shared" si="21"/>
        <v>578478562.85000002</v>
      </c>
    </row>
    <row r="91" spans="1:7" x14ac:dyDescent="0.25">
      <c r="A91" s="85" t="s">
        <v>318</v>
      </c>
      <c r="B91" s="75">
        <v>106352572.25</v>
      </c>
      <c r="C91" s="75">
        <v>-16450846.710000001</v>
      </c>
      <c r="D91" s="75">
        <v>89901725.540000007</v>
      </c>
      <c r="E91" s="75">
        <v>0</v>
      </c>
      <c r="F91" s="75">
        <v>0</v>
      </c>
      <c r="G91" s="75">
        <f t="shared" si="21"/>
        <v>89901725.540000007</v>
      </c>
    </row>
    <row r="92" spans="1:7" x14ac:dyDescent="0.25">
      <c r="A92" s="85" t="s">
        <v>319</v>
      </c>
      <c r="B92" s="75">
        <v>208009071.72</v>
      </c>
      <c r="C92" s="75">
        <v>-52478977.219999999</v>
      </c>
      <c r="D92" s="75">
        <v>155530094.5</v>
      </c>
      <c r="E92" s="75">
        <v>19404631.670000002</v>
      </c>
      <c r="F92" s="75">
        <v>19404630.600000001</v>
      </c>
      <c r="G92" s="75">
        <f t="shared" si="21"/>
        <v>136125462.82999998</v>
      </c>
    </row>
    <row r="93" spans="1:7" x14ac:dyDescent="0.25">
      <c r="A93" s="84" t="s">
        <v>320</v>
      </c>
      <c r="B93" s="83">
        <f t="shared" ref="B93:G93" si="22">SUM(B94:B102)</f>
        <v>40908495.649999999</v>
      </c>
      <c r="C93" s="83">
        <f t="shared" si="22"/>
        <v>1265038.7799999998</v>
      </c>
      <c r="D93" s="83">
        <f t="shared" si="22"/>
        <v>42173534.430000007</v>
      </c>
      <c r="E93" s="83">
        <f t="shared" si="22"/>
        <v>5683017.1400000006</v>
      </c>
      <c r="F93" s="83">
        <f t="shared" si="22"/>
        <v>4476118.5</v>
      </c>
      <c r="G93" s="83">
        <f t="shared" si="22"/>
        <v>36490517.289999999</v>
      </c>
    </row>
    <row r="94" spans="1:7" x14ac:dyDescent="0.25">
      <c r="A94" s="85" t="s">
        <v>321</v>
      </c>
      <c r="B94" s="75">
        <v>22485607.829999998</v>
      </c>
      <c r="C94" s="75">
        <v>-316594.63</v>
      </c>
      <c r="D94" s="75">
        <v>22169013.199999999</v>
      </c>
      <c r="E94" s="75">
        <v>1630260.81</v>
      </c>
      <c r="F94" s="75">
        <v>1389510.61</v>
      </c>
      <c r="G94" s="75">
        <f>D94-E94</f>
        <v>20538752.390000001</v>
      </c>
    </row>
    <row r="95" spans="1:7" x14ac:dyDescent="0.25">
      <c r="A95" s="85" t="s">
        <v>322</v>
      </c>
      <c r="B95" s="75">
        <v>2423982.4500000002</v>
      </c>
      <c r="C95" s="75">
        <v>50123.42</v>
      </c>
      <c r="D95" s="75">
        <v>2474105.87</v>
      </c>
      <c r="E95" s="75">
        <v>519077.62</v>
      </c>
      <c r="F95" s="75">
        <v>468709.95</v>
      </c>
      <c r="G95" s="75">
        <f t="shared" ref="G95:G102" si="23">D95-E95</f>
        <v>1955028.25</v>
      </c>
    </row>
    <row r="96" spans="1:7" x14ac:dyDescent="0.25">
      <c r="A96" s="85" t="s">
        <v>323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324</v>
      </c>
      <c r="B97" s="75">
        <v>3923072.32</v>
      </c>
      <c r="C97" s="75">
        <v>289451.37</v>
      </c>
      <c r="D97" s="75">
        <v>4212523.6900000004</v>
      </c>
      <c r="E97" s="75">
        <v>947579.12</v>
      </c>
      <c r="F97" s="75">
        <v>668622.46</v>
      </c>
      <c r="G97" s="75">
        <f t="shared" si="23"/>
        <v>3264944.5700000003</v>
      </c>
    </row>
    <row r="98" spans="1:7" x14ac:dyDescent="0.25">
      <c r="A98" s="87" t="s">
        <v>325</v>
      </c>
      <c r="B98" s="75">
        <v>2571939.9500000002</v>
      </c>
      <c r="C98" s="75">
        <v>1082225.3999999999</v>
      </c>
      <c r="D98" s="75">
        <v>3654165.35</v>
      </c>
      <c r="E98" s="75">
        <v>829083.39</v>
      </c>
      <c r="F98" s="75">
        <v>639352.71</v>
      </c>
      <c r="G98" s="75">
        <f t="shared" si="23"/>
        <v>2825081.96</v>
      </c>
    </row>
    <row r="99" spans="1:7" x14ac:dyDescent="0.25">
      <c r="A99" s="85" t="s">
        <v>326</v>
      </c>
      <c r="B99" s="75">
        <v>6530256.54</v>
      </c>
      <c r="C99" s="75">
        <v>-275429.78000000003</v>
      </c>
      <c r="D99" s="75">
        <v>6254826.7599999998</v>
      </c>
      <c r="E99" s="75">
        <v>1012946.45</v>
      </c>
      <c r="F99" s="75">
        <v>765784.81</v>
      </c>
      <c r="G99" s="75">
        <f t="shared" si="23"/>
        <v>5241880.3099999996</v>
      </c>
    </row>
    <row r="100" spans="1:7" x14ac:dyDescent="0.25">
      <c r="A100" s="85" t="s">
        <v>327</v>
      </c>
      <c r="B100" s="75">
        <v>310329</v>
      </c>
      <c r="C100" s="75">
        <v>-58519.19</v>
      </c>
      <c r="D100" s="75">
        <v>251809.81</v>
      </c>
      <c r="E100" s="75">
        <v>34634.300000000003</v>
      </c>
      <c r="F100" s="75">
        <v>24787.43</v>
      </c>
      <c r="G100" s="75">
        <f t="shared" si="23"/>
        <v>217175.51</v>
      </c>
    </row>
    <row r="101" spans="1:7" x14ac:dyDescent="0.25">
      <c r="A101" s="85" t="s">
        <v>328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329</v>
      </c>
      <c r="B102" s="75">
        <v>2663307.56</v>
      </c>
      <c r="C102" s="75">
        <v>493782.19</v>
      </c>
      <c r="D102" s="75">
        <v>3157089.75</v>
      </c>
      <c r="E102" s="75">
        <v>709435.45</v>
      </c>
      <c r="F102" s="75">
        <v>519350.53</v>
      </c>
      <c r="G102" s="75">
        <f t="shared" si="23"/>
        <v>2447654.2999999998</v>
      </c>
    </row>
    <row r="103" spans="1:7" x14ac:dyDescent="0.25">
      <c r="A103" s="84" t="s">
        <v>330</v>
      </c>
      <c r="B103" s="83">
        <f t="shared" ref="B103:G103" si="24">SUM(B104:B112)</f>
        <v>149974657.55000001</v>
      </c>
      <c r="C103" s="83">
        <f t="shared" si="24"/>
        <v>73644280.140000001</v>
      </c>
      <c r="D103" s="83">
        <f t="shared" si="24"/>
        <v>223618937.69000003</v>
      </c>
      <c r="E103" s="83">
        <f t="shared" si="24"/>
        <v>41971028.169999994</v>
      </c>
      <c r="F103" s="83">
        <f t="shared" si="24"/>
        <v>37209478.379999995</v>
      </c>
      <c r="G103" s="83">
        <f t="shared" si="24"/>
        <v>181647909.52000001</v>
      </c>
    </row>
    <row r="104" spans="1:7" x14ac:dyDescent="0.25">
      <c r="A104" s="85" t="s">
        <v>331</v>
      </c>
      <c r="B104" s="75">
        <v>48736061.740000002</v>
      </c>
      <c r="C104" s="75">
        <v>5175607.49</v>
      </c>
      <c r="D104" s="75">
        <v>53911669.229999997</v>
      </c>
      <c r="E104" s="75">
        <v>7368664.3300000001</v>
      </c>
      <c r="F104" s="75">
        <v>7011127.9199999999</v>
      </c>
      <c r="G104" s="75">
        <f>D104-E104</f>
        <v>46543004.899999999</v>
      </c>
    </row>
    <row r="105" spans="1:7" x14ac:dyDescent="0.25">
      <c r="A105" s="85" t="s">
        <v>332</v>
      </c>
      <c r="B105" s="75">
        <v>24710283.789999999</v>
      </c>
      <c r="C105" s="75">
        <v>-3159731.97</v>
      </c>
      <c r="D105" s="75">
        <v>21550551.82</v>
      </c>
      <c r="E105" s="75">
        <v>19092767.75</v>
      </c>
      <c r="F105" s="75">
        <v>19090407.75</v>
      </c>
      <c r="G105" s="75">
        <f t="shared" ref="G105:G112" si="25">D105-E105</f>
        <v>2457784.0700000003</v>
      </c>
    </row>
    <row r="106" spans="1:7" x14ac:dyDescent="0.25">
      <c r="A106" s="85" t="s">
        <v>333</v>
      </c>
      <c r="B106" s="75">
        <v>1143070.18</v>
      </c>
      <c r="C106" s="75">
        <v>381336.63</v>
      </c>
      <c r="D106" s="75">
        <v>1524406.81</v>
      </c>
      <c r="E106" s="75">
        <v>220725.2</v>
      </c>
      <c r="F106" s="75">
        <v>66452.02</v>
      </c>
      <c r="G106" s="75">
        <f t="shared" si="25"/>
        <v>1303681.6100000001</v>
      </c>
    </row>
    <row r="107" spans="1:7" x14ac:dyDescent="0.25">
      <c r="A107" s="85" t="s">
        <v>334</v>
      </c>
      <c r="B107" s="75">
        <v>8536088.5199999996</v>
      </c>
      <c r="C107" s="75">
        <v>42924787.640000001</v>
      </c>
      <c r="D107" s="75">
        <v>51460876.159999996</v>
      </c>
      <c r="E107" s="75">
        <v>47165.36</v>
      </c>
      <c r="F107" s="75">
        <v>47165.36</v>
      </c>
      <c r="G107" s="75">
        <f t="shared" si="25"/>
        <v>51413710.799999997</v>
      </c>
    </row>
    <row r="108" spans="1:7" x14ac:dyDescent="0.25">
      <c r="A108" s="85" t="s">
        <v>335</v>
      </c>
      <c r="B108" s="75">
        <v>7431211.2999999998</v>
      </c>
      <c r="C108" s="75">
        <v>27964922.289999999</v>
      </c>
      <c r="D108" s="75">
        <v>35396133.590000004</v>
      </c>
      <c r="E108" s="75">
        <v>4345966.8499999996</v>
      </c>
      <c r="F108" s="75">
        <v>4188706.77</v>
      </c>
      <c r="G108" s="75">
        <f t="shared" si="25"/>
        <v>31050166.740000002</v>
      </c>
    </row>
    <row r="109" spans="1:7" x14ac:dyDescent="0.25">
      <c r="A109" s="85" t="s">
        <v>336</v>
      </c>
      <c r="B109" s="75">
        <v>60000</v>
      </c>
      <c r="C109" s="75">
        <v>93289.83</v>
      </c>
      <c r="D109" s="75">
        <v>153289.82999999999</v>
      </c>
      <c r="E109" s="75">
        <v>0</v>
      </c>
      <c r="F109" s="75">
        <v>0</v>
      </c>
      <c r="G109" s="75">
        <f t="shared" si="25"/>
        <v>153289.82999999999</v>
      </c>
    </row>
    <row r="110" spans="1:7" x14ac:dyDescent="0.25">
      <c r="A110" s="85" t="s">
        <v>337</v>
      </c>
      <c r="B110" s="75">
        <v>1616345.05</v>
      </c>
      <c r="C110" s="75">
        <v>521062.18</v>
      </c>
      <c r="D110" s="75">
        <v>2137407.23</v>
      </c>
      <c r="E110" s="75">
        <v>227195.26</v>
      </c>
      <c r="F110" s="75">
        <v>187024.83</v>
      </c>
      <c r="G110" s="75">
        <f t="shared" si="25"/>
        <v>1910211.97</v>
      </c>
    </row>
    <row r="111" spans="1:7" x14ac:dyDescent="0.25">
      <c r="A111" s="85" t="s">
        <v>338</v>
      </c>
      <c r="B111" s="75">
        <v>8000000</v>
      </c>
      <c r="C111" s="75">
        <v>-166986.66</v>
      </c>
      <c r="D111" s="75">
        <v>7833013.3399999999</v>
      </c>
      <c r="E111" s="75">
        <v>0</v>
      </c>
      <c r="F111" s="75">
        <v>0</v>
      </c>
      <c r="G111" s="75">
        <f t="shared" si="25"/>
        <v>7833013.3399999999</v>
      </c>
    </row>
    <row r="112" spans="1:7" x14ac:dyDescent="0.25">
      <c r="A112" s="85" t="s">
        <v>339</v>
      </c>
      <c r="B112" s="75">
        <v>49741596.969999999</v>
      </c>
      <c r="C112" s="75">
        <v>-90007.29</v>
      </c>
      <c r="D112" s="75">
        <v>49651589.68</v>
      </c>
      <c r="E112" s="75">
        <v>10668543.42</v>
      </c>
      <c r="F112" s="75">
        <v>6618593.7300000004</v>
      </c>
      <c r="G112" s="75">
        <f t="shared" si="25"/>
        <v>38983046.259999998</v>
      </c>
    </row>
    <row r="113" spans="1:7" x14ac:dyDescent="0.25">
      <c r="A113" s="84" t="s">
        <v>340</v>
      </c>
      <c r="B113" s="83">
        <f t="shared" ref="B113:G113" si="26">SUM(B114:B122)</f>
        <v>0</v>
      </c>
      <c r="C113" s="83">
        <f t="shared" si="26"/>
        <v>41140356.710000001</v>
      </c>
      <c r="D113" s="83">
        <f t="shared" si="26"/>
        <v>41140356.710000001</v>
      </c>
      <c r="E113" s="83">
        <f t="shared" si="26"/>
        <v>34185.129999999997</v>
      </c>
      <c r="F113" s="83">
        <f t="shared" si="26"/>
        <v>34185.129999999997</v>
      </c>
      <c r="G113" s="83">
        <f t="shared" si="26"/>
        <v>41106171.579999998</v>
      </c>
    </row>
    <row r="114" spans="1:7" x14ac:dyDescent="0.25">
      <c r="A114" s="85" t="s">
        <v>341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342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343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344</v>
      </c>
      <c r="B117" s="75">
        <v>0</v>
      </c>
      <c r="C117" s="75">
        <v>41140356.710000001</v>
      </c>
      <c r="D117" s="75">
        <v>41140356.710000001</v>
      </c>
      <c r="E117" s="75">
        <v>34185.129999999997</v>
      </c>
      <c r="F117" s="75">
        <v>34185.129999999997</v>
      </c>
      <c r="G117" s="75">
        <f t="shared" si="27"/>
        <v>41106171.579999998</v>
      </c>
    </row>
    <row r="118" spans="1:7" x14ac:dyDescent="0.25">
      <c r="A118" s="85" t="s">
        <v>345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346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347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348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349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350</v>
      </c>
      <c r="B123" s="83">
        <f t="shared" ref="B123:G123" si="28">SUM(B124:B132)</f>
        <v>11000000</v>
      </c>
      <c r="C123" s="83">
        <f t="shared" si="28"/>
        <v>-552066.46</v>
      </c>
      <c r="D123" s="83">
        <f t="shared" si="28"/>
        <v>10447933.540000001</v>
      </c>
      <c r="E123" s="83">
        <f t="shared" si="28"/>
        <v>6670</v>
      </c>
      <c r="F123" s="83">
        <f t="shared" si="28"/>
        <v>6670</v>
      </c>
      <c r="G123" s="83">
        <f t="shared" si="28"/>
        <v>10441263.540000001</v>
      </c>
    </row>
    <row r="124" spans="1:7" x14ac:dyDescent="0.25">
      <c r="A124" s="85" t="s">
        <v>351</v>
      </c>
      <c r="B124" s="75">
        <v>0</v>
      </c>
      <c r="C124" s="75">
        <v>14524.3</v>
      </c>
      <c r="D124" s="75">
        <v>14524.3</v>
      </c>
      <c r="E124" s="75">
        <v>6670</v>
      </c>
      <c r="F124" s="75">
        <v>6670</v>
      </c>
      <c r="G124" s="75">
        <f>D124-E124</f>
        <v>7854.2999999999993</v>
      </c>
    </row>
    <row r="125" spans="1:7" x14ac:dyDescent="0.25">
      <c r="A125" s="85" t="s">
        <v>352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353</v>
      </c>
      <c r="B126" s="75">
        <v>11000000</v>
      </c>
      <c r="C126" s="75">
        <v>-629190.76</v>
      </c>
      <c r="D126" s="75">
        <v>10370809.24</v>
      </c>
      <c r="E126" s="75">
        <v>0</v>
      </c>
      <c r="F126" s="75">
        <v>0</v>
      </c>
      <c r="G126" s="75">
        <f t="shared" si="29"/>
        <v>10370809.24</v>
      </c>
    </row>
    <row r="127" spans="1:7" x14ac:dyDescent="0.25">
      <c r="A127" s="85" t="s">
        <v>354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355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356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357</v>
      </c>
      <c r="B130" s="75">
        <v>0</v>
      </c>
      <c r="C130" s="75">
        <v>56100</v>
      </c>
      <c r="D130" s="75">
        <v>56100</v>
      </c>
      <c r="E130" s="75">
        <v>0</v>
      </c>
      <c r="F130" s="75">
        <v>0</v>
      </c>
      <c r="G130" s="75">
        <f t="shared" si="29"/>
        <v>56100</v>
      </c>
    </row>
    <row r="131" spans="1:7" x14ac:dyDescent="0.25">
      <c r="A131" s="85" t="s">
        <v>358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359</v>
      </c>
      <c r="B132" s="75">
        <v>0</v>
      </c>
      <c r="C132" s="75">
        <v>6500</v>
      </c>
      <c r="D132" s="75">
        <v>6500</v>
      </c>
      <c r="E132" s="75">
        <v>0</v>
      </c>
      <c r="F132" s="75">
        <v>0</v>
      </c>
      <c r="G132" s="75">
        <f t="shared" si="29"/>
        <v>6500</v>
      </c>
    </row>
    <row r="133" spans="1:7" x14ac:dyDescent="0.25">
      <c r="A133" s="84" t="s">
        <v>360</v>
      </c>
      <c r="B133" s="83">
        <f t="shared" ref="B133:G133" si="30">SUM(B134:B136)</f>
        <v>21677849.609999999</v>
      </c>
      <c r="C133" s="83">
        <f t="shared" si="30"/>
        <v>23721912.899999999</v>
      </c>
      <c r="D133" s="83">
        <f t="shared" si="30"/>
        <v>45399762.509999998</v>
      </c>
      <c r="E133" s="83">
        <f t="shared" si="30"/>
        <v>16833074.870000001</v>
      </c>
      <c r="F133" s="83">
        <f t="shared" si="30"/>
        <v>16833074.870000001</v>
      </c>
      <c r="G133" s="83">
        <f t="shared" si="30"/>
        <v>28566687.639999997</v>
      </c>
    </row>
    <row r="134" spans="1:7" x14ac:dyDescent="0.25">
      <c r="A134" s="85" t="s">
        <v>361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362</v>
      </c>
      <c r="B135" s="75">
        <v>21677849.609999999</v>
      </c>
      <c r="C135" s="75">
        <v>23721912.899999999</v>
      </c>
      <c r="D135" s="75">
        <v>45399762.509999998</v>
      </c>
      <c r="E135" s="75">
        <v>16833074.870000001</v>
      </c>
      <c r="F135" s="75">
        <v>16833074.870000001</v>
      </c>
      <c r="G135" s="75">
        <f t="shared" ref="G135:G136" si="31">D135-E135</f>
        <v>28566687.639999997</v>
      </c>
    </row>
    <row r="136" spans="1:7" x14ac:dyDescent="0.25">
      <c r="A136" s="85" t="s">
        <v>363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364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365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366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367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368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369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370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371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372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373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374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375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376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377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378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379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380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381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382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383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384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386</v>
      </c>
      <c r="B159" s="90">
        <f t="shared" ref="B159:G159" si="38">B9+B84</f>
        <v>4411404658.6099997</v>
      </c>
      <c r="C159" s="90">
        <f t="shared" si="38"/>
        <v>436272916.13999999</v>
      </c>
      <c r="D159" s="90">
        <f>D9+D84</f>
        <v>4847677574.750001</v>
      </c>
      <c r="E159" s="90">
        <f t="shared" si="38"/>
        <v>948746220.7900002</v>
      </c>
      <c r="F159" s="90">
        <f t="shared" si="38"/>
        <v>916255164.61000001</v>
      </c>
      <c r="G159" s="90">
        <f t="shared" si="38"/>
        <v>3898931353.96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B63:G70 B62:F62 B71:F83 B103:C103 B93:C93 E93:F93 G11:G17 B113:F113 B123:F123 B133:F133 B137:F158 B159:C159 E159:F159 B85:F85 B84:C84 E84:F84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387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7</v>
      </c>
      <c r="B7" s="166" t="s">
        <v>305</v>
      </c>
      <c r="C7" s="166"/>
      <c r="D7" s="166"/>
      <c r="E7" s="166"/>
      <c r="F7" s="166"/>
      <c r="G7" s="168" t="s">
        <v>306</v>
      </c>
    </row>
    <row r="8" spans="1:7" ht="30" x14ac:dyDescent="0.25">
      <c r="A8" s="165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67"/>
    </row>
    <row r="9" spans="1:7" ht="15.75" customHeight="1" x14ac:dyDescent="0.25">
      <c r="A9" s="26" t="s">
        <v>389</v>
      </c>
      <c r="B9" s="30">
        <f>SUM(B10:B17)</f>
        <v>1967700760.0000002</v>
      </c>
      <c r="C9" s="30">
        <f t="shared" ref="C9:F9" si="0">SUM(C10:C17)</f>
        <v>358914093.47999996</v>
      </c>
      <c r="D9" s="30">
        <f t="shared" si="0"/>
        <v>2326614853.48</v>
      </c>
      <c r="E9" s="30">
        <f t="shared" si="0"/>
        <v>455966878.23999995</v>
      </c>
      <c r="F9" s="30">
        <f t="shared" si="0"/>
        <v>429444277.86000001</v>
      </c>
      <c r="G9" s="30">
        <f>SUM(G10:G17)</f>
        <v>1870647975.2400002</v>
      </c>
    </row>
    <row r="10" spans="1:7" x14ac:dyDescent="0.25">
      <c r="A10" s="63" t="s">
        <v>584</v>
      </c>
      <c r="B10" s="75">
        <v>1280792281.23</v>
      </c>
      <c r="C10" s="75">
        <v>182707763.81999999</v>
      </c>
      <c r="D10" s="75">
        <v>1463500045.05</v>
      </c>
      <c r="E10" s="75">
        <v>254597314.43000001</v>
      </c>
      <c r="F10" s="75">
        <v>232402481.06</v>
      </c>
      <c r="G10" s="75">
        <f>D10-E10</f>
        <v>1208902730.6199999</v>
      </c>
    </row>
    <row r="11" spans="1:7" x14ac:dyDescent="0.25">
      <c r="A11" s="63" t="s">
        <v>585</v>
      </c>
      <c r="B11" s="75">
        <v>240155994.90000001</v>
      </c>
      <c r="C11" s="75">
        <v>64886606.799999997</v>
      </c>
      <c r="D11" s="75">
        <v>305042601.69999999</v>
      </c>
      <c r="E11" s="75">
        <v>72541344.659999996</v>
      </c>
      <c r="F11" s="75">
        <v>70843484.909999996</v>
      </c>
      <c r="G11" s="75">
        <f t="shared" ref="G11:G17" si="1">D11-E11</f>
        <v>232501257.03999999</v>
      </c>
    </row>
    <row r="12" spans="1:7" x14ac:dyDescent="0.25">
      <c r="A12" s="63" t="s">
        <v>586</v>
      </c>
      <c r="B12" s="75">
        <v>120127400.01000001</v>
      </c>
      <c r="C12" s="75">
        <v>40276849.030000001</v>
      </c>
      <c r="D12" s="75">
        <v>160404249.03999999</v>
      </c>
      <c r="E12" s="75">
        <v>36702712.659999996</v>
      </c>
      <c r="F12" s="75">
        <v>36357126.259999998</v>
      </c>
      <c r="G12" s="75">
        <f t="shared" si="1"/>
        <v>123701536.38</v>
      </c>
    </row>
    <row r="13" spans="1:7" x14ac:dyDescent="0.25">
      <c r="A13" s="63" t="s">
        <v>587</v>
      </c>
      <c r="B13" s="75">
        <v>101994668.87</v>
      </c>
      <c r="C13" s="75">
        <v>23413462.18</v>
      </c>
      <c r="D13" s="75">
        <v>125408131.05</v>
      </c>
      <c r="E13" s="75">
        <v>34501934.159999996</v>
      </c>
      <c r="F13" s="75">
        <v>33857740.310000002</v>
      </c>
      <c r="G13" s="75">
        <f t="shared" si="1"/>
        <v>90906196.890000001</v>
      </c>
    </row>
    <row r="14" spans="1:7" x14ac:dyDescent="0.25">
      <c r="A14" s="63" t="s">
        <v>588</v>
      </c>
      <c r="B14" s="75">
        <v>65056134.310000002</v>
      </c>
      <c r="C14" s="75">
        <v>16771259.4</v>
      </c>
      <c r="D14" s="75">
        <v>81827393.709999993</v>
      </c>
      <c r="E14" s="75">
        <v>17346998.030000001</v>
      </c>
      <c r="F14" s="75">
        <v>17142698.039999999</v>
      </c>
      <c r="G14" s="75">
        <f t="shared" si="1"/>
        <v>64480395.679999992</v>
      </c>
    </row>
    <row r="15" spans="1:7" x14ac:dyDescent="0.25">
      <c r="A15" s="63" t="s">
        <v>589</v>
      </c>
      <c r="B15" s="75">
        <v>159574280.68000001</v>
      </c>
      <c r="C15" s="75">
        <v>30858152.25</v>
      </c>
      <c r="D15" s="75">
        <v>190432432.93000001</v>
      </c>
      <c r="E15" s="75">
        <v>40276574.299999997</v>
      </c>
      <c r="F15" s="75">
        <v>38840747.280000001</v>
      </c>
      <c r="G15" s="75">
        <f t="shared" si="1"/>
        <v>150155858.63</v>
      </c>
    </row>
    <row r="16" spans="1:7" x14ac:dyDescent="0.25">
      <c r="A16" s="63" t="s">
        <v>390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1"/>
        <v>0</v>
      </c>
    </row>
    <row r="17" spans="1:7" x14ac:dyDescent="0.25">
      <c r="A17" s="63" t="s">
        <v>391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31" t="s">
        <v>154</v>
      </c>
      <c r="B18" s="49"/>
      <c r="C18" s="49"/>
      <c r="D18" s="49"/>
      <c r="E18" s="49"/>
      <c r="F18" s="49"/>
      <c r="G18" s="49"/>
    </row>
    <row r="19" spans="1:7" x14ac:dyDescent="0.25">
      <c r="A19" s="3" t="s">
        <v>392</v>
      </c>
      <c r="B19" s="4">
        <f>SUM(B20:B27)</f>
        <v>2443703898.6100001</v>
      </c>
      <c r="C19" s="4">
        <f t="shared" ref="C19:G19" si="2">SUM(C20:C27)</f>
        <v>77358822.660000011</v>
      </c>
      <c r="D19" s="4">
        <f t="shared" si="2"/>
        <v>2521062721.27</v>
      </c>
      <c r="E19" s="4">
        <f t="shared" si="2"/>
        <v>492779342.54999995</v>
      </c>
      <c r="F19" s="4">
        <f t="shared" si="2"/>
        <v>486810886.75</v>
      </c>
      <c r="G19" s="4">
        <f t="shared" si="2"/>
        <v>2028283378.72</v>
      </c>
    </row>
    <row r="20" spans="1:7" x14ac:dyDescent="0.25">
      <c r="A20" s="63" t="s">
        <v>584</v>
      </c>
      <c r="B20" s="75">
        <v>612569866</v>
      </c>
      <c r="C20" s="75">
        <v>68807757.010000005</v>
      </c>
      <c r="D20" s="75">
        <v>681377623.00999999</v>
      </c>
      <c r="E20" s="75">
        <v>56960570.579999998</v>
      </c>
      <c r="F20" s="75">
        <v>56701611.210000001</v>
      </c>
      <c r="G20" s="75">
        <f>D20-E20</f>
        <v>624417052.42999995</v>
      </c>
    </row>
    <row r="21" spans="1:7" x14ac:dyDescent="0.25">
      <c r="A21" s="63" t="s">
        <v>585</v>
      </c>
      <c r="B21" s="75">
        <v>771641869.58000004</v>
      </c>
      <c r="C21" s="75">
        <v>-9580598.1500000004</v>
      </c>
      <c r="D21" s="75">
        <v>762061271.42999995</v>
      </c>
      <c r="E21" s="75">
        <v>172538433.28</v>
      </c>
      <c r="F21" s="75">
        <v>170141031.66999999</v>
      </c>
      <c r="G21" s="75">
        <f t="shared" ref="G21:G25" si="3">D21-E21</f>
        <v>589522838.14999998</v>
      </c>
    </row>
    <row r="22" spans="1:7" x14ac:dyDescent="0.25">
      <c r="A22" s="63" t="s">
        <v>586</v>
      </c>
      <c r="B22" s="75">
        <v>294427420.56999999</v>
      </c>
      <c r="C22" s="75">
        <v>14984125.4</v>
      </c>
      <c r="D22" s="75">
        <v>309411545.97000003</v>
      </c>
      <c r="E22" s="75">
        <v>82910635.030000001</v>
      </c>
      <c r="F22" s="75">
        <v>81686897.140000001</v>
      </c>
      <c r="G22" s="75">
        <f t="shared" si="3"/>
        <v>226500910.94000003</v>
      </c>
    </row>
    <row r="23" spans="1:7" x14ac:dyDescent="0.25">
      <c r="A23" s="63" t="s">
        <v>587</v>
      </c>
      <c r="B23" s="75">
        <v>270269363.72000003</v>
      </c>
      <c r="C23" s="75">
        <v>1547371.23</v>
      </c>
      <c r="D23" s="75">
        <v>271816734.94999999</v>
      </c>
      <c r="E23" s="75">
        <v>67057161.18</v>
      </c>
      <c r="F23" s="75">
        <v>66128312.259999998</v>
      </c>
      <c r="G23" s="75">
        <f t="shared" si="3"/>
        <v>204759573.76999998</v>
      </c>
    </row>
    <row r="24" spans="1:7" x14ac:dyDescent="0.25">
      <c r="A24" s="63" t="s">
        <v>588</v>
      </c>
      <c r="B24" s="75">
        <v>178963560.41</v>
      </c>
      <c r="C24" s="75">
        <v>-3330672.35</v>
      </c>
      <c r="D24" s="75">
        <v>175632888.06</v>
      </c>
      <c r="E24" s="75">
        <v>39955616.329999998</v>
      </c>
      <c r="F24" s="75">
        <v>39504754.93</v>
      </c>
      <c r="G24" s="75">
        <f t="shared" si="3"/>
        <v>135677271.73000002</v>
      </c>
    </row>
    <row r="25" spans="1:7" x14ac:dyDescent="0.25">
      <c r="A25" s="63" t="s">
        <v>589</v>
      </c>
      <c r="B25" s="75">
        <v>315831818.32999998</v>
      </c>
      <c r="C25" s="75">
        <v>4930839.5199999996</v>
      </c>
      <c r="D25" s="75">
        <v>320762657.85000002</v>
      </c>
      <c r="E25" s="75">
        <v>73356926.150000006</v>
      </c>
      <c r="F25" s="75">
        <v>72648279.540000007</v>
      </c>
      <c r="G25" s="75">
        <f t="shared" si="3"/>
        <v>247405731.70000002</v>
      </c>
    </row>
    <row r="26" spans="1:7" x14ac:dyDescent="0.25">
      <c r="A26" s="63" t="s">
        <v>390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>D26-E26</f>
        <v>0</v>
      </c>
    </row>
    <row r="27" spans="1:7" x14ac:dyDescent="0.25">
      <c r="A27" s="63" t="s">
        <v>391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ref="G27" si="4">D27-E27</f>
        <v>0</v>
      </c>
    </row>
    <row r="28" spans="1:7" x14ac:dyDescent="0.25">
      <c r="A28" s="31" t="s">
        <v>154</v>
      </c>
      <c r="B28" s="49"/>
      <c r="C28" s="49"/>
      <c r="D28" s="49"/>
      <c r="E28" s="49"/>
      <c r="F28" s="49"/>
      <c r="G28" s="49"/>
    </row>
    <row r="29" spans="1:7" x14ac:dyDescent="0.25">
      <c r="A29" s="3" t="s">
        <v>386</v>
      </c>
      <c r="B29" s="4">
        <f>SUM(B19,B9)</f>
        <v>4411404658.6100006</v>
      </c>
      <c r="C29" s="4">
        <f t="shared" ref="C29:G29" si="5">SUM(C19,C9)</f>
        <v>436272916.13999999</v>
      </c>
      <c r="D29" s="4">
        <f t="shared" si="5"/>
        <v>4847677574.75</v>
      </c>
      <c r="E29" s="4">
        <f t="shared" si="5"/>
        <v>948746220.78999996</v>
      </c>
      <c r="F29" s="4">
        <f t="shared" si="5"/>
        <v>916255164.61000001</v>
      </c>
      <c r="G29" s="4">
        <f t="shared" si="5"/>
        <v>3898931353.96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F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393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394</v>
      </c>
      <c r="B3" s="114"/>
      <c r="C3" s="114"/>
      <c r="D3" s="114"/>
      <c r="E3" s="114"/>
      <c r="F3" s="114"/>
      <c r="G3" s="115"/>
    </row>
    <row r="4" spans="1:7" x14ac:dyDescent="0.25">
      <c r="A4" s="113" t="s">
        <v>395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7</v>
      </c>
      <c r="B7" s="172" t="s">
        <v>305</v>
      </c>
      <c r="C7" s="173"/>
      <c r="D7" s="173"/>
      <c r="E7" s="173"/>
      <c r="F7" s="174"/>
      <c r="G7" s="168" t="s">
        <v>396</v>
      </c>
    </row>
    <row r="8" spans="1:7" ht="30" x14ac:dyDescent="0.25">
      <c r="A8" s="165"/>
      <c r="B8" s="25" t="s">
        <v>307</v>
      </c>
      <c r="C8" s="7" t="s">
        <v>397</v>
      </c>
      <c r="D8" s="25" t="s">
        <v>309</v>
      </c>
      <c r="E8" s="25" t="s">
        <v>193</v>
      </c>
      <c r="F8" s="32" t="s">
        <v>210</v>
      </c>
      <c r="G8" s="167"/>
    </row>
    <row r="9" spans="1:7" ht="16.5" customHeight="1" x14ac:dyDescent="0.25">
      <c r="A9" s="26" t="s">
        <v>398</v>
      </c>
      <c r="B9" s="30">
        <f>SUM(B10,B19,B27,B37)</f>
        <v>1967700759.9999981</v>
      </c>
      <c r="C9" s="30">
        <f t="shared" ref="C9:F9" si="0">SUM(C10,C19,C27,C37)</f>
        <v>358914093.48000026</v>
      </c>
      <c r="D9" s="30">
        <f t="shared" si="0"/>
        <v>2326614853.4799962</v>
      </c>
      <c r="E9" s="30">
        <f t="shared" si="0"/>
        <v>455966878.23999953</v>
      </c>
      <c r="F9" s="30">
        <f t="shared" si="0"/>
        <v>429444277.86000019</v>
      </c>
      <c r="G9" s="30">
        <f>SUM(G10,G19,G27,G37)</f>
        <v>1870647975.2399967</v>
      </c>
    </row>
    <row r="10" spans="1:7" ht="15" customHeight="1" x14ac:dyDescent="0.25">
      <c r="A10" s="58" t="s">
        <v>399</v>
      </c>
      <c r="B10" s="47">
        <f>SUM(B11:B18)</f>
        <v>0</v>
      </c>
      <c r="C10" s="47">
        <f t="shared" ref="C10:F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>D10-E10</f>
        <v>0</v>
      </c>
    </row>
    <row r="11" spans="1:7" x14ac:dyDescent="0.25">
      <c r="A11" s="77" t="s">
        <v>400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36" si="2">D11-E11</f>
        <v>0</v>
      </c>
    </row>
    <row r="12" spans="1:7" x14ac:dyDescent="0.25">
      <c r="A12" s="77" t="s">
        <v>401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2"/>
        <v>0</v>
      </c>
    </row>
    <row r="13" spans="1:7" x14ac:dyDescent="0.25">
      <c r="A13" s="77" t="s">
        <v>402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2"/>
        <v>0</v>
      </c>
    </row>
    <row r="14" spans="1:7" x14ac:dyDescent="0.25">
      <c r="A14" s="77" t="s">
        <v>403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2"/>
        <v>0</v>
      </c>
    </row>
    <row r="15" spans="1:7" x14ac:dyDescent="0.25">
      <c r="A15" s="77" t="s">
        <v>404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2"/>
        <v>0</v>
      </c>
    </row>
    <row r="16" spans="1:7" x14ac:dyDescent="0.25">
      <c r="A16" s="77" t="s">
        <v>405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f t="shared" si="2"/>
        <v>0</v>
      </c>
    </row>
    <row r="17" spans="1:7" x14ac:dyDescent="0.25">
      <c r="A17" s="77" t="s">
        <v>406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 t="shared" si="2"/>
        <v>0</v>
      </c>
    </row>
    <row r="18" spans="1:7" x14ac:dyDescent="0.25">
      <c r="A18" s="77" t="s">
        <v>407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si="2"/>
        <v>0</v>
      </c>
    </row>
    <row r="19" spans="1:7" x14ac:dyDescent="0.25">
      <c r="A19" s="58" t="s">
        <v>408</v>
      </c>
      <c r="B19" s="47">
        <f>SUM(B20:B26)</f>
        <v>1920506186.559998</v>
      </c>
      <c r="C19" s="47">
        <f t="shared" ref="C19:F19" si="3">SUM(C20:C26)</f>
        <v>343502080.45000029</v>
      </c>
      <c r="D19" s="47">
        <f t="shared" si="3"/>
        <v>2264008267.0099964</v>
      </c>
      <c r="E19" s="47">
        <f t="shared" si="3"/>
        <v>450966116.58999956</v>
      </c>
      <c r="F19" s="47">
        <f t="shared" si="3"/>
        <v>424986517.99000019</v>
      </c>
      <c r="G19" s="47">
        <f>SUM(G20:G26)</f>
        <v>1813042150.4199967</v>
      </c>
    </row>
    <row r="20" spans="1:7" x14ac:dyDescent="0.25">
      <c r="A20" s="77" t="s">
        <v>409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410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411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412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413</v>
      </c>
      <c r="B24" s="47">
        <v>1920506186.559998</v>
      </c>
      <c r="C24" s="47">
        <v>343502080.45000029</v>
      </c>
      <c r="D24" s="47">
        <v>2264008267.0099964</v>
      </c>
      <c r="E24" s="47">
        <v>450966116.58999956</v>
      </c>
      <c r="F24" s="47">
        <v>424986517.99000019</v>
      </c>
      <c r="G24" s="47">
        <f t="shared" si="2"/>
        <v>1813042150.4199967</v>
      </c>
    </row>
    <row r="25" spans="1:7" x14ac:dyDescent="0.25">
      <c r="A25" s="77" t="s">
        <v>414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415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58" t="s">
        <v>416</v>
      </c>
      <c r="B27" s="47">
        <f>SUM(B28:B36)</f>
        <v>47194573.440000005</v>
      </c>
      <c r="C27" s="47">
        <f t="shared" ref="C27:G27" si="4">SUM(C28:C36)</f>
        <v>15412013.029999996</v>
      </c>
      <c r="D27" s="47">
        <f t="shared" si="4"/>
        <v>62606586.469999999</v>
      </c>
      <c r="E27" s="47">
        <f t="shared" si="4"/>
        <v>5000761.6500000022</v>
      </c>
      <c r="F27" s="47">
        <f t="shared" si="4"/>
        <v>4457759.8699999992</v>
      </c>
      <c r="G27" s="47">
        <f t="shared" si="4"/>
        <v>57605824.819999993</v>
      </c>
    </row>
    <row r="28" spans="1:7" x14ac:dyDescent="0.25">
      <c r="A28" s="80" t="s">
        <v>417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f t="shared" si="2"/>
        <v>0</v>
      </c>
    </row>
    <row r="29" spans="1:7" x14ac:dyDescent="0.25">
      <c r="A29" s="77" t="s">
        <v>418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 t="shared" si="2"/>
        <v>0</v>
      </c>
    </row>
    <row r="30" spans="1:7" x14ac:dyDescent="0.25">
      <c r="A30" s="77" t="s">
        <v>419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si="2"/>
        <v>0</v>
      </c>
    </row>
    <row r="31" spans="1:7" x14ac:dyDescent="0.25">
      <c r="A31" s="77" t="s">
        <v>420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2"/>
        <v>0</v>
      </c>
    </row>
    <row r="32" spans="1:7" x14ac:dyDescent="0.25">
      <c r="A32" s="77" t="s">
        <v>421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2"/>
        <v>0</v>
      </c>
    </row>
    <row r="33" spans="1:7" ht="14.45" customHeight="1" x14ac:dyDescent="0.25">
      <c r="A33" s="77" t="s">
        <v>422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2"/>
        <v>0</v>
      </c>
    </row>
    <row r="34" spans="1:7" ht="14.45" customHeight="1" x14ac:dyDescent="0.25">
      <c r="A34" s="77" t="s">
        <v>423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2"/>
        <v>0</v>
      </c>
    </row>
    <row r="35" spans="1:7" ht="14.45" customHeight="1" x14ac:dyDescent="0.25">
      <c r="A35" s="77" t="s">
        <v>424</v>
      </c>
      <c r="B35" s="47">
        <v>47194573.440000005</v>
      </c>
      <c r="C35" s="47">
        <v>15412013.029999996</v>
      </c>
      <c r="D35" s="47">
        <v>62606586.469999999</v>
      </c>
      <c r="E35" s="47">
        <v>5000761.6500000022</v>
      </c>
      <c r="F35" s="47">
        <v>4457759.8699999992</v>
      </c>
      <c r="G35" s="47">
        <f t="shared" si="2"/>
        <v>57605824.819999993</v>
      </c>
    </row>
    <row r="36" spans="1:7" ht="14.45" customHeight="1" x14ac:dyDescent="0.25">
      <c r="A36" s="77" t="s">
        <v>425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 t="shared" si="2"/>
        <v>0</v>
      </c>
    </row>
    <row r="37" spans="1:7" ht="14.45" customHeight="1" x14ac:dyDescent="0.25">
      <c r="A37" s="59" t="s">
        <v>426</v>
      </c>
      <c r="B37" s="47">
        <f>SUM(B38:B41)</f>
        <v>0</v>
      </c>
      <c r="C37" s="47">
        <f t="shared" ref="C37:F37" si="5">SUM(C38:C41)</f>
        <v>0</v>
      </c>
      <c r="D37" s="47">
        <f t="shared" si="5"/>
        <v>0</v>
      </c>
      <c r="E37" s="47">
        <f t="shared" si="5"/>
        <v>0</v>
      </c>
      <c r="F37" s="47">
        <f t="shared" si="5"/>
        <v>0</v>
      </c>
      <c r="G37" s="47">
        <v>0</v>
      </c>
    </row>
    <row r="38" spans="1:7" x14ac:dyDescent="0.25">
      <c r="A38" s="80" t="s">
        <v>427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428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429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430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431</v>
      </c>
      <c r="B43" s="4">
        <f>SUM(B44,B53,B61,B71)</f>
        <v>2443703898.6099992</v>
      </c>
      <c r="C43" s="4">
        <f t="shared" ref="C43:G43" si="6">SUM(C44,C53,C61,C71)</f>
        <v>77358822.659999996</v>
      </c>
      <c r="D43" s="4">
        <f t="shared" si="6"/>
        <v>2521062721.27</v>
      </c>
      <c r="E43" s="4">
        <f t="shared" si="6"/>
        <v>492779342.55000001</v>
      </c>
      <c r="F43" s="4">
        <f t="shared" si="6"/>
        <v>486810886.75</v>
      </c>
      <c r="G43" s="4">
        <f t="shared" si="6"/>
        <v>2028283378.7200003</v>
      </c>
    </row>
    <row r="44" spans="1:7" x14ac:dyDescent="0.25">
      <c r="A44" s="58" t="s">
        <v>399</v>
      </c>
      <c r="B44" s="47">
        <f>SUM(B45:B52)</f>
        <v>0</v>
      </c>
      <c r="C44" s="47">
        <f t="shared" ref="C44:F44" si="7">SUM(C45:C52)</f>
        <v>0</v>
      </c>
      <c r="D44" s="47">
        <f t="shared" si="7"/>
        <v>0</v>
      </c>
      <c r="E44" s="47">
        <f t="shared" si="7"/>
        <v>0</v>
      </c>
      <c r="F44" s="47">
        <f t="shared" si="7"/>
        <v>0</v>
      </c>
      <c r="G44" s="47">
        <f>D44-E44</f>
        <v>0</v>
      </c>
    </row>
    <row r="45" spans="1:7" x14ac:dyDescent="0.25">
      <c r="A45" s="80" t="s">
        <v>400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f t="shared" ref="G45:G75" si="8">D45-E45</f>
        <v>0</v>
      </c>
    </row>
    <row r="46" spans="1:7" x14ac:dyDescent="0.25">
      <c r="A46" s="80" t="s">
        <v>401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 t="shared" si="8"/>
        <v>0</v>
      </c>
    </row>
    <row r="47" spans="1:7" x14ac:dyDescent="0.25">
      <c r="A47" s="80" t="s">
        <v>402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si="8"/>
        <v>0</v>
      </c>
    </row>
    <row r="48" spans="1:7" x14ac:dyDescent="0.25">
      <c r="A48" s="80" t="s">
        <v>403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8"/>
        <v>0</v>
      </c>
    </row>
    <row r="49" spans="1:7" x14ac:dyDescent="0.25">
      <c r="A49" s="80" t="s">
        <v>404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8"/>
        <v>0</v>
      </c>
    </row>
    <row r="50" spans="1:7" x14ac:dyDescent="0.25">
      <c r="A50" s="80" t="s">
        <v>405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8"/>
        <v>0</v>
      </c>
    </row>
    <row r="51" spans="1:7" x14ac:dyDescent="0.25">
      <c r="A51" s="80" t="s">
        <v>406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8"/>
        <v>0</v>
      </c>
    </row>
    <row r="52" spans="1:7" x14ac:dyDescent="0.25">
      <c r="A52" s="80" t="s">
        <v>407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8"/>
        <v>0</v>
      </c>
    </row>
    <row r="53" spans="1:7" x14ac:dyDescent="0.25">
      <c r="A53" s="58" t="s">
        <v>408</v>
      </c>
      <c r="B53" s="47">
        <f>SUM(B54:B60)</f>
        <v>2291569375.1699991</v>
      </c>
      <c r="C53" s="47">
        <f t="shared" ref="C53:F53" si="9">SUM(C54:C60)</f>
        <v>29684253.75</v>
      </c>
      <c r="D53" s="47">
        <f t="shared" si="9"/>
        <v>2321253628.9200001</v>
      </c>
      <c r="E53" s="47">
        <f t="shared" si="9"/>
        <v>459335967.63999999</v>
      </c>
      <c r="F53" s="47">
        <f t="shared" si="9"/>
        <v>453467925.13999999</v>
      </c>
      <c r="G53" s="47">
        <f t="shared" si="8"/>
        <v>1861917661.2800002</v>
      </c>
    </row>
    <row r="54" spans="1:7" x14ac:dyDescent="0.25">
      <c r="A54" s="80" t="s">
        <v>409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f t="shared" si="8"/>
        <v>0</v>
      </c>
    </row>
    <row r="55" spans="1:7" x14ac:dyDescent="0.25">
      <c r="A55" s="80" t="s">
        <v>410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 t="shared" si="8"/>
        <v>0</v>
      </c>
    </row>
    <row r="56" spans="1:7" x14ac:dyDescent="0.25">
      <c r="A56" s="80" t="s">
        <v>411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si="8"/>
        <v>0</v>
      </c>
    </row>
    <row r="57" spans="1:7" x14ac:dyDescent="0.25">
      <c r="A57" s="81" t="s">
        <v>412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8"/>
        <v>0</v>
      </c>
    </row>
    <row r="58" spans="1:7" x14ac:dyDescent="0.25">
      <c r="A58" s="80" t="s">
        <v>413</v>
      </c>
      <c r="B58" s="47">
        <v>2291569375.1699991</v>
      </c>
      <c r="C58" s="47">
        <v>29684253.75</v>
      </c>
      <c r="D58" s="47">
        <v>2321253628.9200001</v>
      </c>
      <c r="E58" s="47">
        <v>459335967.63999999</v>
      </c>
      <c r="F58" s="47">
        <v>453467925.13999999</v>
      </c>
      <c r="G58" s="47">
        <f t="shared" si="8"/>
        <v>1861917661.2800002</v>
      </c>
    </row>
    <row r="59" spans="1:7" x14ac:dyDescent="0.25">
      <c r="A59" s="80" t="s">
        <v>414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f t="shared" si="8"/>
        <v>0</v>
      </c>
    </row>
    <row r="60" spans="1:7" x14ac:dyDescent="0.25">
      <c r="A60" s="80" t="s">
        <v>415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 t="shared" si="8"/>
        <v>0</v>
      </c>
    </row>
    <row r="61" spans="1:7" x14ac:dyDescent="0.25">
      <c r="A61" s="58" t="s">
        <v>416</v>
      </c>
      <c r="B61" s="47">
        <f>SUM(B62:B70)</f>
        <v>152134523.43999988</v>
      </c>
      <c r="C61" s="47">
        <f t="shared" ref="C61:F61" si="10">SUM(C62:C70)</f>
        <v>47674568.909999996</v>
      </c>
      <c r="D61" s="47">
        <f t="shared" si="10"/>
        <v>199809092.34999999</v>
      </c>
      <c r="E61" s="47">
        <f t="shared" si="10"/>
        <v>33443374.910000011</v>
      </c>
      <c r="F61" s="47">
        <f t="shared" si="10"/>
        <v>33342961.610000029</v>
      </c>
      <c r="G61" s="47">
        <f t="shared" si="8"/>
        <v>166365717.44</v>
      </c>
    </row>
    <row r="62" spans="1:7" x14ac:dyDescent="0.25">
      <c r="A62" s="80" t="s">
        <v>417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8"/>
        <v>0</v>
      </c>
    </row>
    <row r="63" spans="1:7" x14ac:dyDescent="0.25">
      <c r="A63" s="80" t="s">
        <v>418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8"/>
        <v>0</v>
      </c>
    </row>
    <row r="64" spans="1:7" x14ac:dyDescent="0.25">
      <c r="A64" s="80" t="s">
        <v>419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f t="shared" si="8"/>
        <v>0</v>
      </c>
    </row>
    <row r="65" spans="1:7" x14ac:dyDescent="0.25">
      <c r="A65" s="80" t="s">
        <v>420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f t="shared" si="8"/>
        <v>0</v>
      </c>
    </row>
    <row r="66" spans="1:7" x14ac:dyDescent="0.25">
      <c r="A66" s="80" t="s">
        <v>421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f t="shared" si="8"/>
        <v>0</v>
      </c>
    </row>
    <row r="67" spans="1:7" x14ac:dyDescent="0.25">
      <c r="A67" s="80" t="s">
        <v>422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f t="shared" si="8"/>
        <v>0</v>
      </c>
    </row>
    <row r="68" spans="1:7" x14ac:dyDescent="0.25">
      <c r="A68" s="80" t="s">
        <v>423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 t="shared" si="8"/>
        <v>0</v>
      </c>
    </row>
    <row r="69" spans="1:7" x14ac:dyDescent="0.25">
      <c r="A69" s="80" t="s">
        <v>424</v>
      </c>
      <c r="B69" s="47">
        <v>152134523.43999988</v>
      </c>
      <c r="C69" s="47">
        <v>47674568.909999996</v>
      </c>
      <c r="D69" s="47">
        <v>199809092.34999999</v>
      </c>
      <c r="E69" s="47">
        <v>33443374.910000011</v>
      </c>
      <c r="F69" s="47">
        <v>33342961.610000029</v>
      </c>
      <c r="G69" s="47">
        <f t="shared" si="8"/>
        <v>166365717.44</v>
      </c>
    </row>
    <row r="70" spans="1:7" x14ac:dyDescent="0.25">
      <c r="A70" s="80" t="s">
        <v>425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f t="shared" si="8"/>
        <v>0</v>
      </c>
    </row>
    <row r="71" spans="1:7" x14ac:dyDescent="0.25">
      <c r="A71" s="59" t="s">
        <v>426</v>
      </c>
      <c r="B71" s="47">
        <f>SUM(B72:B75)</f>
        <v>0</v>
      </c>
      <c r="C71" s="47">
        <f t="shared" ref="C71:F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8"/>
        <v>0</v>
      </c>
    </row>
    <row r="72" spans="1:7" x14ac:dyDescent="0.25">
      <c r="A72" s="80" t="s">
        <v>427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f t="shared" si="8"/>
        <v>0</v>
      </c>
    </row>
    <row r="73" spans="1:7" ht="30" x14ac:dyDescent="0.25">
      <c r="A73" s="80" t="s">
        <v>428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 t="shared" si="8"/>
        <v>0</v>
      </c>
    </row>
    <row r="74" spans="1:7" x14ac:dyDescent="0.25">
      <c r="A74" s="80" t="s">
        <v>429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 t="shared" si="8"/>
        <v>0</v>
      </c>
    </row>
    <row r="75" spans="1:7" x14ac:dyDescent="0.25">
      <c r="A75" s="80" t="s">
        <v>430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f t="shared" si="8"/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386</v>
      </c>
      <c r="B77" s="4">
        <f>B43+B9</f>
        <v>4411404658.6099968</v>
      </c>
      <c r="C77" s="4">
        <f t="shared" ref="C77:G77" si="12">C43+C9</f>
        <v>436272916.14000022</v>
      </c>
      <c r="D77" s="4">
        <f t="shared" si="12"/>
        <v>4847677574.7499962</v>
      </c>
      <c r="E77" s="4">
        <f t="shared" si="12"/>
        <v>948746220.78999949</v>
      </c>
      <c r="F77" s="4">
        <f t="shared" si="12"/>
        <v>916255164.61000013</v>
      </c>
      <c r="G77" s="4">
        <f t="shared" si="12"/>
        <v>3898931353.9599972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53:G53 B9:B10 B37:G37 B19:G19 B27:G27 B71:G71 B43:B44 B76:G77 C9:G18 C20:G26 C38:G41 C43:G52 B61:G61 C54:G60 C62:G70 C72:G75" xr:uid="{14DC65FF-4761-4555-A79E-06878C895EE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432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x14ac:dyDescent="0.25">
      <c r="A4" s="113" t="s">
        <v>433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4" t="s">
        <v>434</v>
      </c>
      <c r="B7" s="167" t="s">
        <v>305</v>
      </c>
      <c r="C7" s="167"/>
      <c r="D7" s="167"/>
      <c r="E7" s="167"/>
      <c r="F7" s="167"/>
      <c r="G7" s="167" t="s">
        <v>306</v>
      </c>
    </row>
    <row r="8" spans="1:7" ht="30" x14ac:dyDescent="0.25">
      <c r="A8" s="165"/>
      <c r="B8" s="7" t="s">
        <v>307</v>
      </c>
      <c r="C8" s="33" t="s">
        <v>397</v>
      </c>
      <c r="D8" s="33" t="s">
        <v>238</v>
      </c>
      <c r="E8" s="33" t="s">
        <v>193</v>
      </c>
      <c r="F8" s="33" t="s">
        <v>210</v>
      </c>
      <c r="G8" s="177"/>
    </row>
    <row r="9" spans="1:7" ht="15.75" customHeight="1" x14ac:dyDescent="0.25">
      <c r="A9" s="26" t="s">
        <v>435</v>
      </c>
      <c r="B9" s="119">
        <f>SUM(B10,B11,B12,B15,B16,B19)</f>
        <v>1515151400.8699999</v>
      </c>
      <c r="C9" s="119">
        <f t="shared" ref="C9:G9" si="0">SUM(C10,C11,C12,C15,C16,C19)</f>
        <v>96180661.640000045</v>
      </c>
      <c r="D9" s="119">
        <f t="shared" si="0"/>
        <v>1611332062.5099998</v>
      </c>
      <c r="E9" s="119">
        <f t="shared" si="0"/>
        <v>369690132.94999999</v>
      </c>
      <c r="F9" s="119">
        <f t="shared" si="0"/>
        <v>352256008.58999997</v>
      </c>
      <c r="G9" s="119">
        <f t="shared" si="0"/>
        <v>1241641929.5600002</v>
      </c>
    </row>
    <row r="10" spans="1:7" x14ac:dyDescent="0.25">
      <c r="A10" s="58" t="s">
        <v>436</v>
      </c>
      <c r="B10" s="75">
        <v>1022980416.3099999</v>
      </c>
      <c r="C10" s="75">
        <v>66149549.970000029</v>
      </c>
      <c r="D10" s="75">
        <v>1089129966.28</v>
      </c>
      <c r="E10" s="75">
        <v>251648036.81999999</v>
      </c>
      <c r="F10" s="75">
        <v>239657482.16</v>
      </c>
      <c r="G10" s="76">
        <f>D10-E10</f>
        <v>837481929.46000004</v>
      </c>
    </row>
    <row r="11" spans="1:7" ht="15.75" customHeight="1" x14ac:dyDescent="0.25">
      <c r="A11" s="58" t="s">
        <v>437</v>
      </c>
      <c r="B11" s="76">
        <v>439387267.57999998</v>
      </c>
      <c r="C11" s="76">
        <v>28412342.550000012</v>
      </c>
      <c r="D11" s="76">
        <v>467799610.13</v>
      </c>
      <c r="E11" s="76">
        <v>108087057.70999999</v>
      </c>
      <c r="F11" s="76">
        <v>102936913.12</v>
      </c>
      <c r="G11" s="76">
        <f t="shared" ref="G11:G19" si="1">D11-E11</f>
        <v>359712552.42000002</v>
      </c>
    </row>
    <row r="12" spans="1:7" x14ac:dyDescent="0.25">
      <c r="A12" s="58" t="s">
        <v>438</v>
      </c>
      <c r="B12" s="76">
        <f>B13+B14</f>
        <v>25033716.98</v>
      </c>
      <c r="C12" s="76">
        <f t="shared" ref="C12:F12" si="2">C13+C14</f>
        <v>1618769.1199999992</v>
      </c>
      <c r="D12" s="76">
        <f t="shared" si="2"/>
        <v>26652486.100000001</v>
      </c>
      <c r="E12" s="76">
        <f t="shared" si="2"/>
        <v>6158168.4499999993</v>
      </c>
      <c r="F12" s="76">
        <f t="shared" si="2"/>
        <v>5864743.3399999999</v>
      </c>
      <c r="G12" s="76">
        <f>G13+G14</f>
        <v>20494317.649999999</v>
      </c>
    </row>
    <row r="13" spans="1:7" x14ac:dyDescent="0.25">
      <c r="A13" s="77" t="s">
        <v>439</v>
      </c>
      <c r="B13" s="76">
        <v>14785110.01</v>
      </c>
      <c r="C13" s="76">
        <v>956057.76999999955</v>
      </c>
      <c r="D13" s="76">
        <v>15741167.779999999</v>
      </c>
      <c r="E13" s="76">
        <v>3637062.69</v>
      </c>
      <c r="F13" s="76">
        <v>3463763.51</v>
      </c>
      <c r="G13" s="76">
        <f t="shared" si="1"/>
        <v>12104105.09</v>
      </c>
    </row>
    <row r="14" spans="1:7" x14ac:dyDescent="0.25">
      <c r="A14" s="77" t="s">
        <v>440</v>
      </c>
      <c r="B14" s="76">
        <v>10248606.970000001</v>
      </c>
      <c r="C14" s="76">
        <v>662711.34999999963</v>
      </c>
      <c r="D14" s="76">
        <v>10911318.32</v>
      </c>
      <c r="E14" s="76">
        <v>2521105.7599999998</v>
      </c>
      <c r="F14" s="76">
        <v>2400979.83</v>
      </c>
      <c r="G14" s="76">
        <f t="shared" si="1"/>
        <v>8390212.5600000005</v>
      </c>
    </row>
    <row r="15" spans="1:7" x14ac:dyDescent="0.25">
      <c r="A15" s="58" t="s">
        <v>441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442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443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444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445</v>
      </c>
      <c r="B19" s="76">
        <v>27750000</v>
      </c>
      <c r="C19" s="76">
        <v>0</v>
      </c>
      <c r="D19" s="76">
        <v>27750000</v>
      </c>
      <c r="E19" s="76">
        <v>3796869.9699999993</v>
      </c>
      <c r="F19" s="76">
        <v>3796869.9699999993</v>
      </c>
      <c r="G19" s="76">
        <f t="shared" si="1"/>
        <v>23953130.030000001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446</v>
      </c>
      <c r="B21" s="119">
        <f>SUM(B22,B23,B24,B27,B28,B31)</f>
        <v>2220142895.7999997</v>
      </c>
      <c r="C21" s="119">
        <f t="shared" ref="C21:F21" si="4">SUM(C22,C23,C24,C27,C28,C31)</f>
        <v>-61860699.410000063</v>
      </c>
      <c r="D21" s="119">
        <f t="shared" si="4"/>
        <v>2158282196.3899999</v>
      </c>
      <c r="E21" s="119">
        <f t="shared" si="4"/>
        <v>428251367.23999953</v>
      </c>
      <c r="F21" s="119">
        <f t="shared" si="4"/>
        <v>428251359.86999947</v>
      </c>
      <c r="G21" s="119">
        <f>SUM(G22,G23,G24,G27,G28,G31)</f>
        <v>1730030829.1500006</v>
      </c>
    </row>
    <row r="22" spans="1:7" x14ac:dyDescent="0.25">
      <c r="A22" s="58" t="s">
        <v>436</v>
      </c>
      <c r="B22" s="75">
        <v>422618035.87</v>
      </c>
      <c r="C22" s="75">
        <v>-11876405.610000014</v>
      </c>
      <c r="D22" s="75">
        <v>410741630.25999999</v>
      </c>
      <c r="E22" s="75">
        <v>80180680.650000021</v>
      </c>
      <c r="F22" s="75">
        <v>80180673.280000001</v>
      </c>
      <c r="G22" s="76">
        <f t="shared" ref="G22:G31" si="5">D22-E22</f>
        <v>330560949.60999995</v>
      </c>
    </row>
    <row r="23" spans="1:7" x14ac:dyDescent="0.25">
      <c r="A23" s="58" t="s">
        <v>437</v>
      </c>
      <c r="B23" s="76">
        <v>1774409356.96</v>
      </c>
      <c r="C23" s="76">
        <v>-49864424.700000048</v>
      </c>
      <c r="D23" s="76">
        <v>1724544932.26</v>
      </c>
      <c r="E23" s="76">
        <v>336647605.91999948</v>
      </c>
      <c r="F23" s="76">
        <v>336647605.91999948</v>
      </c>
      <c r="G23" s="76">
        <f t="shared" si="5"/>
        <v>1387897326.3400006</v>
      </c>
    </row>
    <row r="24" spans="1:7" x14ac:dyDescent="0.25">
      <c r="A24" s="58" t="s">
        <v>438</v>
      </c>
      <c r="B24" s="76">
        <f t="shared" ref="B24:G24" si="6">B25+B26</f>
        <v>4265502.97</v>
      </c>
      <c r="C24" s="76">
        <f t="shared" si="6"/>
        <v>-119869.09999999996</v>
      </c>
      <c r="D24" s="76">
        <f t="shared" si="6"/>
        <v>4145633.87</v>
      </c>
      <c r="E24" s="76">
        <f t="shared" si="6"/>
        <v>809267.24</v>
      </c>
      <c r="F24" s="76">
        <f t="shared" si="6"/>
        <v>809267.24</v>
      </c>
      <c r="G24" s="76">
        <f t="shared" si="6"/>
        <v>3336366.63</v>
      </c>
    </row>
    <row r="25" spans="1:7" x14ac:dyDescent="0.25">
      <c r="A25" s="77" t="s">
        <v>439</v>
      </c>
      <c r="B25" s="76">
        <v>1083104.8</v>
      </c>
      <c r="C25" s="76">
        <v>-30437.39</v>
      </c>
      <c r="D25" s="76">
        <v>1052667.4099999999</v>
      </c>
      <c r="E25" s="76">
        <v>205490.71000000005</v>
      </c>
      <c r="F25" s="76">
        <v>205490.71000000005</v>
      </c>
      <c r="G25" s="76">
        <f t="shared" si="5"/>
        <v>847176.69999999984</v>
      </c>
    </row>
    <row r="26" spans="1:7" x14ac:dyDescent="0.25">
      <c r="A26" s="77" t="s">
        <v>440</v>
      </c>
      <c r="B26" s="76">
        <v>3182398.17</v>
      </c>
      <c r="C26" s="76">
        <v>-89431.709999999963</v>
      </c>
      <c r="D26" s="76">
        <v>3092966.46</v>
      </c>
      <c r="E26" s="76">
        <v>603776.52999999991</v>
      </c>
      <c r="F26" s="76">
        <v>603776.52999999991</v>
      </c>
      <c r="G26" s="76">
        <f t="shared" si="5"/>
        <v>2489189.9300000002</v>
      </c>
    </row>
    <row r="27" spans="1:7" x14ac:dyDescent="0.25">
      <c r="A27" s="58" t="s">
        <v>441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442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444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445</v>
      </c>
      <c r="B31" s="76">
        <v>18850000</v>
      </c>
      <c r="C31" s="76">
        <v>0</v>
      </c>
      <c r="D31" s="76">
        <v>18850000</v>
      </c>
      <c r="E31" s="76">
        <v>10613813.43</v>
      </c>
      <c r="F31" s="76">
        <v>10613813.43</v>
      </c>
      <c r="G31" s="76">
        <f t="shared" si="5"/>
        <v>8236186.5700000003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447</v>
      </c>
      <c r="B33" s="119">
        <f>B21+B9</f>
        <v>3735294296.6699996</v>
      </c>
      <c r="C33" s="119">
        <f t="shared" ref="C33:G33" si="8">C21+C9</f>
        <v>34319962.229999982</v>
      </c>
      <c r="D33" s="119">
        <f t="shared" si="8"/>
        <v>3769614258.8999996</v>
      </c>
      <c r="E33" s="119">
        <f t="shared" si="8"/>
        <v>797941500.18999958</v>
      </c>
      <c r="F33" s="119">
        <f t="shared" si="8"/>
        <v>780507368.45999944</v>
      </c>
      <c r="G33" s="119">
        <f t="shared" si="8"/>
        <v>2971672758.710001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11:F21 G9:G33 B23:F33" xr:uid="{745F3A67-7686-43CF-9982-32FE55BE9A43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2025-04-29T22:30:38Z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