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6\ASEG\1T2026\"/>
    </mc:Choice>
  </mc:AlternateContent>
  <xr:revisionPtr revIDLastSave="0" documentId="13_ncr:1_{88E25AF9-3335-43AC-BEDB-D3D0C408BEBC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/>
  <c r="F62" i="1"/>
  <c r="G62" i="1"/>
  <c r="E52" i="1"/>
  <c r="F52" i="1"/>
  <c r="G52" i="1"/>
  <c r="E42" i="1"/>
  <c r="F42" i="1"/>
  <c r="G42" i="1"/>
  <c r="E32" i="1"/>
  <c r="F32" i="1"/>
  <c r="G32" i="1"/>
  <c r="E22" i="1"/>
  <c r="F22" i="1"/>
  <c r="G22" i="1"/>
  <c r="E14" i="1"/>
  <c r="F14" i="1"/>
  <c r="G14" i="1"/>
  <c r="H154" i="1"/>
  <c r="H155" i="1"/>
  <c r="H156" i="1"/>
  <c r="H157" i="1"/>
  <c r="H158" i="1"/>
  <c r="H159" i="1"/>
  <c r="H153" i="1"/>
  <c r="H150" i="1"/>
  <c r="H151" i="1"/>
  <c r="H149" i="1"/>
  <c r="H142" i="1"/>
  <c r="H143" i="1"/>
  <c r="H144" i="1"/>
  <c r="H145" i="1"/>
  <c r="H146" i="1"/>
  <c r="H147" i="1"/>
  <c r="H140" i="1" s="1"/>
  <c r="H141" i="1"/>
  <c r="H138" i="1"/>
  <c r="I138" i="1" s="1"/>
  <c r="H139" i="1"/>
  <c r="H137" i="1"/>
  <c r="H128" i="1"/>
  <c r="I128" i="1" s="1"/>
  <c r="H129" i="1"/>
  <c r="I129" i="1" s="1"/>
  <c r="H130" i="1"/>
  <c r="H131" i="1"/>
  <c r="H132" i="1"/>
  <c r="I132" i="1" s="1"/>
  <c r="H133" i="1"/>
  <c r="H134" i="1"/>
  <c r="I134" i="1" s="1"/>
  <c r="H135" i="1"/>
  <c r="I135" i="1" s="1"/>
  <c r="H127" i="1"/>
  <c r="I127" i="1" s="1"/>
  <c r="H118" i="1"/>
  <c r="H119" i="1"/>
  <c r="H120" i="1"/>
  <c r="I120" i="1" s="1"/>
  <c r="H121" i="1"/>
  <c r="H122" i="1"/>
  <c r="H123" i="1"/>
  <c r="H124" i="1"/>
  <c r="I124" i="1" s="1"/>
  <c r="H125" i="1"/>
  <c r="H117" i="1"/>
  <c r="H108" i="1"/>
  <c r="I108" i="1" s="1"/>
  <c r="H109" i="1"/>
  <c r="I109" i="1" s="1"/>
  <c r="H110" i="1"/>
  <c r="I110" i="1" s="1"/>
  <c r="H111" i="1"/>
  <c r="H112" i="1"/>
  <c r="I112" i="1" s="1"/>
  <c r="H113" i="1"/>
  <c r="I113" i="1" s="1"/>
  <c r="H114" i="1"/>
  <c r="I114" i="1" s="1"/>
  <c r="H115" i="1"/>
  <c r="I115" i="1" s="1"/>
  <c r="H107" i="1"/>
  <c r="H98" i="1"/>
  <c r="I98" i="1" s="1"/>
  <c r="H99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97" i="1"/>
  <c r="I97" i="1" s="1"/>
  <c r="H90" i="1"/>
  <c r="I90" i="1" s="1"/>
  <c r="H91" i="1"/>
  <c r="H92" i="1"/>
  <c r="I92" i="1" s="1"/>
  <c r="H93" i="1"/>
  <c r="I93" i="1" s="1"/>
  <c r="H94" i="1"/>
  <c r="I94" i="1" s="1"/>
  <c r="H95" i="1"/>
  <c r="H89" i="1"/>
  <c r="I89" i="1" s="1"/>
  <c r="H80" i="1"/>
  <c r="H81" i="1"/>
  <c r="H82" i="1"/>
  <c r="H83" i="1"/>
  <c r="H84" i="1"/>
  <c r="H85" i="1"/>
  <c r="H79" i="1"/>
  <c r="H76" i="1"/>
  <c r="H77" i="1"/>
  <c r="H75" i="1"/>
  <c r="H68" i="1"/>
  <c r="H69" i="1"/>
  <c r="H70" i="1"/>
  <c r="H71" i="1"/>
  <c r="H72" i="1"/>
  <c r="H73" i="1"/>
  <c r="H67" i="1"/>
  <c r="H64" i="1"/>
  <c r="H62" i="1" s="1"/>
  <c r="H65" i="1"/>
  <c r="H63" i="1"/>
  <c r="H54" i="1"/>
  <c r="I54" i="1" s="1"/>
  <c r="H55" i="1"/>
  <c r="I55" i="1" s="1"/>
  <c r="H56" i="1"/>
  <c r="I56" i="1" s="1"/>
  <c r="H57" i="1"/>
  <c r="H58" i="1"/>
  <c r="I58" i="1" s="1"/>
  <c r="H59" i="1"/>
  <c r="H60" i="1"/>
  <c r="I60" i="1" s="1"/>
  <c r="H61" i="1"/>
  <c r="I61" i="1" s="1"/>
  <c r="H53" i="1"/>
  <c r="I53" i="1" s="1"/>
  <c r="H44" i="1"/>
  <c r="H45" i="1"/>
  <c r="H46" i="1"/>
  <c r="I46" i="1" s="1"/>
  <c r="I42" i="1" s="1"/>
  <c r="H47" i="1"/>
  <c r="H48" i="1"/>
  <c r="H49" i="1"/>
  <c r="H50" i="1"/>
  <c r="I50" i="1" s="1"/>
  <c r="H51" i="1"/>
  <c r="H43" i="1"/>
  <c r="H34" i="1"/>
  <c r="I34" i="1" s="1"/>
  <c r="H35" i="1"/>
  <c r="I35" i="1" s="1"/>
  <c r="H36" i="1"/>
  <c r="I36" i="1" s="1"/>
  <c r="H37" i="1"/>
  <c r="I37" i="1" s="1"/>
  <c r="H38" i="1"/>
  <c r="I38" i="1" s="1"/>
  <c r="H39" i="1"/>
  <c r="H40" i="1"/>
  <c r="I40" i="1" s="1"/>
  <c r="H41" i="1"/>
  <c r="I41" i="1" s="1"/>
  <c r="H33" i="1"/>
  <c r="H24" i="1"/>
  <c r="H25" i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23" i="1"/>
  <c r="I23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15" i="1"/>
  <c r="I15" i="1" s="1"/>
  <c r="I154" i="1"/>
  <c r="I155" i="1"/>
  <c r="I156" i="1"/>
  <c r="I157" i="1"/>
  <c r="I158" i="1"/>
  <c r="I159" i="1"/>
  <c r="I153" i="1"/>
  <c r="I150" i="1"/>
  <c r="I151" i="1"/>
  <c r="I149" i="1"/>
  <c r="I148" i="1" s="1"/>
  <c r="I142" i="1"/>
  <c r="I143" i="1"/>
  <c r="I144" i="1"/>
  <c r="I145" i="1"/>
  <c r="I146" i="1"/>
  <c r="I141" i="1"/>
  <c r="I139" i="1"/>
  <c r="I137" i="1"/>
  <c r="I130" i="1"/>
  <c r="I131" i="1"/>
  <c r="I133" i="1"/>
  <c r="I118" i="1"/>
  <c r="I119" i="1"/>
  <c r="I121" i="1"/>
  <c r="I122" i="1"/>
  <c r="I123" i="1"/>
  <c r="I125" i="1"/>
  <c r="I117" i="1"/>
  <c r="I111" i="1"/>
  <c r="I99" i="1"/>
  <c r="I95" i="1"/>
  <c r="I80" i="1"/>
  <c r="I81" i="1"/>
  <c r="I82" i="1"/>
  <c r="I83" i="1"/>
  <c r="I84" i="1"/>
  <c r="I85" i="1"/>
  <c r="I79" i="1"/>
  <c r="I76" i="1"/>
  <c r="I77" i="1"/>
  <c r="I75" i="1"/>
  <c r="I68" i="1"/>
  <c r="I69" i="1"/>
  <c r="I70" i="1"/>
  <c r="I71" i="1"/>
  <c r="I72" i="1"/>
  <c r="I73" i="1"/>
  <c r="I67" i="1"/>
  <c r="I65" i="1"/>
  <c r="I63" i="1"/>
  <c r="I57" i="1"/>
  <c r="I59" i="1"/>
  <c r="I44" i="1"/>
  <c r="I45" i="1"/>
  <c r="I47" i="1"/>
  <c r="I48" i="1"/>
  <c r="I49" i="1"/>
  <c r="I51" i="1"/>
  <c r="I43" i="1"/>
  <c r="I33" i="1"/>
  <c r="I24" i="1"/>
  <c r="I25" i="1"/>
  <c r="D152" i="1"/>
  <c r="E152" i="1"/>
  <c r="F152" i="1"/>
  <c r="G152" i="1"/>
  <c r="H152" i="1"/>
  <c r="C152" i="1"/>
  <c r="D148" i="1"/>
  <c r="E148" i="1"/>
  <c r="F148" i="1"/>
  <c r="G148" i="1"/>
  <c r="H148" i="1"/>
  <c r="C148" i="1"/>
  <c r="D140" i="1"/>
  <c r="E140" i="1"/>
  <c r="F140" i="1"/>
  <c r="G140" i="1"/>
  <c r="C140" i="1"/>
  <c r="D136" i="1"/>
  <c r="E136" i="1"/>
  <c r="F136" i="1"/>
  <c r="G136" i="1"/>
  <c r="C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D96" i="1"/>
  <c r="E96" i="1"/>
  <c r="F96" i="1"/>
  <c r="G96" i="1"/>
  <c r="C96" i="1"/>
  <c r="D88" i="1"/>
  <c r="E88" i="1"/>
  <c r="F88" i="1"/>
  <c r="G88" i="1"/>
  <c r="C88" i="1"/>
  <c r="D78" i="1"/>
  <c r="E78" i="1"/>
  <c r="F78" i="1"/>
  <c r="G78" i="1"/>
  <c r="H78" i="1"/>
  <c r="C78" i="1"/>
  <c r="D74" i="1"/>
  <c r="E74" i="1"/>
  <c r="F74" i="1"/>
  <c r="G74" i="1"/>
  <c r="H74" i="1"/>
  <c r="C74" i="1"/>
  <c r="D66" i="1"/>
  <c r="E66" i="1"/>
  <c r="F66" i="1"/>
  <c r="G66" i="1"/>
  <c r="H66" i="1"/>
  <c r="C66" i="1"/>
  <c r="C62" i="1"/>
  <c r="D52" i="1"/>
  <c r="C52" i="1"/>
  <c r="D42" i="1"/>
  <c r="C42" i="1"/>
  <c r="D32" i="1"/>
  <c r="C32" i="1"/>
  <c r="D22" i="1"/>
  <c r="C22" i="1"/>
  <c r="D14" i="1"/>
  <c r="C14" i="1"/>
  <c r="F23" i="3"/>
  <c r="F24" i="3"/>
  <c r="F25" i="3"/>
  <c r="F26" i="3"/>
  <c r="F27" i="3"/>
  <c r="F28" i="3"/>
  <c r="F29" i="3"/>
  <c r="F30" i="3"/>
  <c r="F22" i="3"/>
  <c r="F13" i="3"/>
  <c r="F14" i="3"/>
  <c r="F15" i="3"/>
  <c r="F16" i="3"/>
  <c r="F17" i="3"/>
  <c r="F18" i="3"/>
  <c r="F19" i="3"/>
  <c r="F20" i="3"/>
  <c r="F12" i="3"/>
  <c r="H136" i="1" l="1"/>
  <c r="I64" i="1"/>
  <c r="I62" i="1" s="1"/>
  <c r="H42" i="1"/>
  <c r="H32" i="1"/>
  <c r="H106" i="1"/>
  <c r="H88" i="1"/>
  <c r="I91" i="1"/>
  <c r="H52" i="1"/>
  <c r="I52" i="1"/>
  <c r="H14" i="1"/>
  <c r="I22" i="1"/>
  <c r="G13" i="1"/>
  <c r="H22" i="1"/>
  <c r="I14" i="1"/>
  <c r="F13" i="1"/>
  <c r="E13" i="1"/>
  <c r="G87" i="1"/>
  <c r="I107" i="1"/>
  <c r="I106" i="1" s="1"/>
  <c r="F87" i="1"/>
  <c r="E87" i="1"/>
  <c r="D87" i="1"/>
  <c r="D13" i="1"/>
  <c r="I152" i="1"/>
  <c r="I147" i="1"/>
  <c r="I140" i="1" s="1"/>
  <c r="I136" i="1"/>
  <c r="H126" i="1"/>
  <c r="I126" i="1"/>
  <c r="H116" i="1"/>
  <c r="H96" i="1"/>
  <c r="I96" i="1"/>
  <c r="I88" i="1"/>
  <c r="I78" i="1"/>
  <c r="I74" i="1"/>
  <c r="I39" i="1"/>
  <c r="I32" i="1" s="1"/>
  <c r="I116" i="1"/>
  <c r="I66" i="1"/>
  <c r="C87" i="1"/>
  <c r="C13" i="1"/>
  <c r="G161" i="1" l="1"/>
  <c r="H13" i="1"/>
  <c r="I13" i="1"/>
  <c r="F161" i="1"/>
  <c r="E161" i="1"/>
  <c r="H87" i="1"/>
  <c r="D161" i="1"/>
  <c r="I87" i="1"/>
  <c r="C161" i="1"/>
  <c r="H161" i="1" l="1"/>
  <c r="I161" i="1"/>
  <c r="B9" i="1" l="1"/>
  <c r="B6" i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1" i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<sst xmlns="http://schemas.openxmlformats.org/spreadsheetml/2006/main" count="267" uniqueCount="153">
  <si>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</si>
  <si>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</si>
  <si>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</si>
  <si>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</si>
  <si>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</si>
  <si>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</si>
  <si>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</si>
  <si>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</si>
  <si>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</si>
  <si>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</si>
  <si>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</si>
  <si>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</si>
  <si>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</si>
  <si>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</si>
  <si>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</si>
  <si>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</si>
  <si>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</si>
  <si>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</si>
  <si>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</si>
  <si>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</si>
  <si>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</si>
  <si>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</si>
  <si>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</si>
  <si>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</si>
  <si>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</si>
  <si>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</si>
  <si>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</si>
  <si>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</si>
  <si>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</si>
  <si>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</si>
  <si>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</si>
  <si>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</si>
  <si>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</si>
  <si>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</si>
  <si>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</si>
  <si>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</si>
  <si>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</si>
  <si>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</si>
  <si>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</si>
  <si>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</si>
  <si>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</si>
  <si>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</si>
  <si>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</si>
  <si>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</si>
  <si>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</si>
  <si>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</si>
  <si>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</si>
  <si>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</si>
  <si>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</si>
  <si>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</si>
  <si>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</si>
  <si>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</si>
  <si>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</si>
  <si>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</si>
  <si>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</si>
  <si>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</si>
  <si>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</si>
  <si>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</si>
  <si>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</si>
  <si>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</si>
  <si>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</si>
  <si>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</si>
  <si>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</si>
  <si>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</si>
  <si>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</si>
  <si>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</si>
  <si>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</si>
  <si>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</si>
  <si>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</si>
  <si>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</si>
  <si>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</si>
  <si>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</si>
  <si>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</si>
  <si>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</si>
  <si>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</si>
  <si>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</si>
  <si>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</si>
  <si>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</si>
  <si>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</si>
  <si>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</si>
  <si>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</si>
  <si>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</si>
  <si>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</si>
  <si>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</si>
  <si>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</si>
  <si>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</si>
  <si>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</si>
  <si>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</si>
  <si>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</si>
  <si>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</si>
  <si>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</si>
  <si>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</si>
  <si>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</si>
  <si>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</si>
  <si>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</si>
  <si>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</si>
  <si>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</si>
  <si>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</si>
  <si>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</si>
  <si>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</si>
  <si>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</si>
  <si>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</si>
  <si>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</si>
  <si>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</si>
  <si>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</si>
  <si>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</si>
  <si>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</si>
  <si>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</si>
  <si>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</si>
  <si>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</si>
  <si>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</si>
  <si>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</si>
  <si>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</si>
  <si>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</si>
  <si>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</si>
  <si>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</si>
  <si>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</si>
  <si>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</si>
  <si>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</si>
  <si>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</si>
  <si>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</si>
  <si>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</si>
  <si>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</si>
  <si>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</si>
  <si>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</si>
  <si>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</si>
  <si>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</si>
  <si>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</si>
  <si>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</si>
  <si>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</si>
  <si>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</si>
  <si>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</si>
  <si>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</si>
  <si>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</si>
  <si>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</si>
  <si>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</si>
  <si>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</si>
  <si>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</si>
  <si>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</si>
  <si>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</si>
  <si>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</si>
  <si>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</si>
  <si>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</si>
  <si>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</si>
  <si>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</si>
  <si>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</si>
  <si>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</si>
  <si>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</si>
  <si>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</si>
  <si>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Correspondiente del 01 de enero al 31 de marzo 2026</t>
  </si>
  <si>
    <t>Ejercicio 2026</t>
  </si>
  <si>
    <t>NO APLICA, La Universidad de Guanajuato no tiene balance presupuesrario negativo.</t>
  </si>
  <si>
    <t>NO APLICA, la Universidad de Guanajuato no tiene contratada Deuda Pública ni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</si>
</sst>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3" fontId="2" fillId="0" borderId="0" xfId="6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149</v>
      </c>
      <c r="B3" s="24"/>
      <c r="C3" s="25" t="s">
        <v>4</v>
      </c>
      <c r="D3" s="27">
        <v>1</v>
      </c>
    </row>
    <row r="4" spans="1:4" x14ac:dyDescent="0.2">
      <c r="A4" s="79" t="s">
        <v>5</v>
      </c>
      <c r="B4" s="80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Universidad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151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70"/>
  <sheetViews>
    <sheetView showGridLines="0" topLeftCell="B1" zoomScaleNormal="10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20.6640625" style="1" customWidth="1"/>
    <col min="5" max="5" width="13.6640625" style="1" bestFit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7" t="str">
        <f>'Notas de Disciplina Financiera'!A1</f>
        <v>Universidad de Guanajuato</v>
      </c>
      <c r="C1" s="77"/>
      <c r="D1" s="77"/>
      <c r="E1" s="40" t="s">
        <v>0</v>
      </c>
      <c r="F1" s="41">
        <f>'Notas de Disciplina Financiera'!D1</f>
        <v>2026</v>
      </c>
    </row>
    <row r="2" spans="1:9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9" x14ac:dyDescent="0.2">
      <c r="B3" s="77" t="str">
        <f>'Notas de Disciplina Financiera'!A3</f>
        <v>Correspondiente del 01 de enero al 31 de marzo 2026</v>
      </c>
      <c r="C3" s="77"/>
      <c r="D3" s="77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8" t="str">
        <f>B1</f>
        <v>Universidad de Guanajuato</v>
      </c>
      <c r="C6" s="78"/>
      <c r="D6" s="78"/>
      <c r="E6" s="78"/>
      <c r="F6" s="78"/>
      <c r="G6" s="78"/>
      <c r="H6" s="78"/>
      <c r="I6" s="78"/>
    </row>
    <row r="7" spans="1:9" x14ac:dyDescent="0.2">
      <c r="B7" s="72" t="s">
        <v>26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27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01 de enero al 31 de marzo 2026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28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9"/>
      <c r="C11" s="9"/>
      <c r="D11" s="74" t="s">
        <v>29</v>
      </c>
      <c r="E11" s="75"/>
      <c r="F11" s="75"/>
      <c r="G11" s="75"/>
      <c r="H11" s="76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+C14+C22+C32+C42+C52+C62+C66+C74+C78</f>
        <v>1969321176.0000005</v>
      </c>
      <c r="D13" s="3">
        <f t="shared" ref="D13" si="0">+D14+D22+D32+D42+D52+D62+D66+D74+D78</f>
        <v>396570066.33999997</v>
      </c>
      <c r="E13" s="3">
        <f t="shared" ref="E13" si="1">+E14+E22+E32+E42+E52+E62+E66+E74+E78</f>
        <v>59412990.590000004</v>
      </c>
      <c r="F13" s="3">
        <f t="shared" ref="F13" si="2">+F14+F22+F32+F42+F52+F62+F66+F74+F78</f>
        <v>303219553.52000004</v>
      </c>
      <c r="G13" s="3">
        <f t="shared" ref="G13" si="3">+G14+G22+G32+G42+G52+G62+G66+G74+G78</f>
        <v>303219553.52000004</v>
      </c>
      <c r="H13" s="3">
        <f t="shared" ref="H13" si="4">+H14+H22+H32+H42+H52+H62+H66+H74+H78</f>
        <v>337157075.75</v>
      </c>
      <c r="I13" s="3">
        <f t="shared" ref="I13" si="5">+I14+I22+I32+I42+I52+I62+I66+I74+I78</f>
        <v>2306478251.750001</v>
      </c>
    </row>
    <row r="14" spans="1:9" x14ac:dyDescent="0.2">
      <c r="B14" s="17" t="s">
        <v>39</v>
      </c>
      <c r="C14" s="3">
        <f>SUM(C15:C21)</f>
        <v>1530699019.6200004</v>
      </c>
      <c r="D14" s="3">
        <f t="shared" ref="D14" si="6">SUM(D15:D21)</f>
        <v>34626416.969999999</v>
      </c>
      <c r="E14" s="3">
        <f t="shared" ref="E14" si="7">SUM(E15:E21)</f>
        <v>1490.21</v>
      </c>
      <c r="F14" s="3">
        <f t="shared" ref="F14" si="8">SUM(F15:F21)</f>
        <v>150402729.79000002</v>
      </c>
      <c r="G14" s="3">
        <f t="shared" ref="G14" si="9">SUM(G15:G21)</f>
        <v>135655269.90000001</v>
      </c>
      <c r="H14" s="3">
        <f t="shared" ref="H14" si="10">SUM(H15:H21)</f>
        <v>49372386.649999999</v>
      </c>
      <c r="I14" s="3">
        <f t="shared" ref="I14" si="11">SUM(I15:I21)</f>
        <v>1580071406.2700005</v>
      </c>
    </row>
    <row r="15" spans="1:9" x14ac:dyDescent="0.2">
      <c r="B15" s="16" t="s">
        <v>40</v>
      </c>
      <c r="C15" s="4">
        <v>174125809.32000035</v>
      </c>
      <c r="D15" s="4">
        <v>0</v>
      </c>
      <c r="E15" s="4">
        <v>0</v>
      </c>
      <c r="F15" s="4">
        <v>6924778.0399999954</v>
      </c>
      <c r="G15" s="4">
        <v>11565721.18</v>
      </c>
      <c r="H15" s="4">
        <f>+D15-E15+F15-G15</f>
        <v>-4640943.1400000043</v>
      </c>
      <c r="I15" s="4">
        <f>+C15+H15</f>
        <v>169484866.18000033</v>
      </c>
    </row>
    <row r="16" spans="1:9" x14ac:dyDescent="0.2">
      <c r="B16" s="16" t="s">
        <v>41</v>
      </c>
      <c r="C16" s="4">
        <v>321778197.09000009</v>
      </c>
      <c r="D16" s="4">
        <v>668442.80000000005</v>
      </c>
      <c r="E16" s="4">
        <v>1490.21</v>
      </c>
      <c r="F16" s="4">
        <v>95704434.680000007</v>
      </c>
      <c r="G16" s="4">
        <v>60929894.159999996</v>
      </c>
      <c r="H16" s="4">
        <f t="shared" ref="H16:H21" si="12">+D16-E16+F16-G16</f>
        <v>35441493.110000014</v>
      </c>
      <c r="I16" s="4">
        <f t="shared" ref="I16:I21" si="13">+C16+H16</f>
        <v>357219690.20000011</v>
      </c>
    </row>
    <row r="17" spans="2:9" x14ac:dyDescent="0.2">
      <c r="B17" s="16" t="s">
        <v>42</v>
      </c>
      <c r="C17" s="4">
        <v>115394565.55</v>
      </c>
      <c r="D17" s="4">
        <v>0</v>
      </c>
      <c r="E17" s="4">
        <v>0</v>
      </c>
      <c r="F17" s="4">
        <v>3985133.889999995</v>
      </c>
      <c r="G17" s="4">
        <v>4121214.86</v>
      </c>
      <c r="H17" s="4">
        <f t="shared" si="12"/>
        <v>-136080.97000000486</v>
      </c>
      <c r="I17" s="4">
        <f t="shared" si="13"/>
        <v>115258484.58</v>
      </c>
    </row>
    <row r="18" spans="2:9" x14ac:dyDescent="0.2">
      <c r="B18" s="16" t="s">
        <v>43</v>
      </c>
      <c r="C18" s="4">
        <v>456421399.43000001</v>
      </c>
      <c r="D18" s="4">
        <v>29782776.16</v>
      </c>
      <c r="E18" s="4">
        <v>0</v>
      </c>
      <c r="F18" s="4">
        <v>21422976.669999998</v>
      </c>
      <c r="G18" s="4">
        <v>23875792.309999999</v>
      </c>
      <c r="H18" s="4">
        <f t="shared" si="12"/>
        <v>27329960.52</v>
      </c>
      <c r="I18" s="4">
        <f t="shared" si="13"/>
        <v>483751359.94999999</v>
      </c>
    </row>
    <row r="19" spans="2:9" x14ac:dyDescent="0.2">
      <c r="B19" s="16" t="s">
        <v>44</v>
      </c>
      <c r="C19" s="4">
        <v>285230259.16000003</v>
      </c>
      <c r="D19" s="4">
        <v>1451799</v>
      </c>
      <c r="E19" s="4">
        <v>0</v>
      </c>
      <c r="F19" s="4">
        <v>19096411.490000002</v>
      </c>
      <c r="G19" s="4">
        <v>24512805.010000002</v>
      </c>
      <c r="H19" s="4">
        <f t="shared" si="12"/>
        <v>-3964594.5199999996</v>
      </c>
      <c r="I19" s="4">
        <f t="shared" si="13"/>
        <v>281265664.64000005</v>
      </c>
    </row>
    <row r="20" spans="2:9" x14ac:dyDescent="0.2">
      <c r="B20" s="16" t="s">
        <v>45</v>
      </c>
      <c r="C20" s="4">
        <v>15503935.670000002</v>
      </c>
      <c r="D20" s="4">
        <v>0</v>
      </c>
      <c r="E20" s="4">
        <v>0</v>
      </c>
      <c r="F20" s="4">
        <v>0</v>
      </c>
      <c r="G20" s="4">
        <v>3952145.37</v>
      </c>
      <c r="H20" s="4">
        <f t="shared" si="12"/>
        <v>-3952145.37</v>
      </c>
      <c r="I20" s="4">
        <f t="shared" si="13"/>
        <v>11551790.300000001</v>
      </c>
    </row>
    <row r="21" spans="2:9" x14ac:dyDescent="0.2">
      <c r="B21" s="16" t="s">
        <v>46</v>
      </c>
      <c r="C21" s="4">
        <v>162244853.39999983</v>
      </c>
      <c r="D21" s="4">
        <v>2723399.01</v>
      </c>
      <c r="E21" s="4">
        <v>0</v>
      </c>
      <c r="F21" s="4">
        <v>3268995.0199999977</v>
      </c>
      <c r="G21" s="4">
        <v>6697697.0099999998</v>
      </c>
      <c r="H21" s="4">
        <f t="shared" si="12"/>
        <v>-705302.98000000231</v>
      </c>
      <c r="I21" s="4">
        <f t="shared" si="13"/>
        <v>161539550.41999984</v>
      </c>
    </row>
    <row r="22" spans="2:9" x14ac:dyDescent="0.2">
      <c r="B22" s="17" t="s">
        <v>47</v>
      </c>
      <c r="C22" s="3">
        <f>SUM(C23:C31)</f>
        <v>74483058.209999964</v>
      </c>
      <c r="D22" s="3">
        <f t="shared" ref="D22" si="14">SUM(D23:D31)</f>
        <v>3388972.45</v>
      </c>
      <c r="E22" s="3">
        <f t="shared" ref="E22" si="15">SUM(E23:E31)</f>
        <v>0</v>
      </c>
      <c r="F22" s="3">
        <f t="shared" ref="F22" si="16">SUM(F23:F31)</f>
        <v>29670119.379999999</v>
      </c>
      <c r="G22" s="3">
        <f t="shared" ref="G22" si="17">SUM(G23:G31)</f>
        <v>28994486.529999994</v>
      </c>
      <c r="H22" s="3">
        <f t="shared" ref="H22" si="18">SUM(H23:H31)</f>
        <v>4064605.3000000012</v>
      </c>
      <c r="I22" s="3">
        <f t="shared" ref="I22" si="19">SUM(I23:I31)</f>
        <v>78547663.509999961</v>
      </c>
    </row>
    <row r="23" spans="2:9" x14ac:dyDescent="0.2">
      <c r="B23" s="16" t="s">
        <v>48</v>
      </c>
      <c r="C23" s="4">
        <v>35538723.219999969</v>
      </c>
      <c r="D23" s="4">
        <v>1513589.07</v>
      </c>
      <c r="E23" s="4">
        <v>0</v>
      </c>
      <c r="F23" s="4">
        <v>17422977.629999999</v>
      </c>
      <c r="G23" s="4">
        <v>22876635.329999998</v>
      </c>
      <c r="H23" s="4">
        <f>+D23-E23+F23-G23</f>
        <v>-3940068.629999999</v>
      </c>
      <c r="I23" s="4">
        <f>+C23+H23</f>
        <v>31598654.58999997</v>
      </c>
    </row>
    <row r="24" spans="2:9" x14ac:dyDescent="0.2">
      <c r="B24" s="16" t="s">
        <v>49</v>
      </c>
      <c r="C24" s="4">
        <v>7527092.3500000006</v>
      </c>
      <c r="D24" s="4">
        <v>33866.47</v>
      </c>
      <c r="E24" s="4">
        <v>0</v>
      </c>
      <c r="F24" s="4">
        <v>1936791.0800000005</v>
      </c>
      <c r="G24" s="4">
        <v>957446.05</v>
      </c>
      <c r="H24" s="4">
        <f t="shared" ref="H24:H31" si="20">+D24-E24+F24-G24</f>
        <v>1013211.5000000005</v>
      </c>
      <c r="I24" s="4">
        <f t="shared" ref="I24:I31" si="21">+C24+H24</f>
        <v>8540303.8500000015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0"/>
        <v>0</v>
      </c>
      <c r="I25" s="4">
        <f t="shared" si="21"/>
        <v>0</v>
      </c>
    </row>
    <row r="26" spans="2:9" x14ac:dyDescent="0.2">
      <c r="B26" s="16" t="s">
        <v>51</v>
      </c>
      <c r="C26" s="4">
        <v>4070878.1900000009</v>
      </c>
      <c r="D26" s="4">
        <v>4400</v>
      </c>
      <c r="E26" s="4">
        <v>0</v>
      </c>
      <c r="F26" s="4">
        <v>2402836.06</v>
      </c>
      <c r="G26" s="4">
        <v>1174753.81</v>
      </c>
      <c r="H26" s="4">
        <f t="shared" si="20"/>
        <v>1232482.25</v>
      </c>
      <c r="I26" s="4">
        <f t="shared" si="21"/>
        <v>5303360.4400000013</v>
      </c>
    </row>
    <row r="27" spans="2:9" x14ac:dyDescent="0.2">
      <c r="B27" s="16" t="s">
        <v>52</v>
      </c>
      <c r="C27" s="4">
        <v>5551597.5599999996</v>
      </c>
      <c r="D27" s="4">
        <v>1417736.41</v>
      </c>
      <c r="E27" s="4">
        <v>0</v>
      </c>
      <c r="F27" s="4">
        <v>4106362.0599999996</v>
      </c>
      <c r="G27" s="4">
        <v>1938785.83</v>
      </c>
      <c r="H27" s="4">
        <f t="shared" si="20"/>
        <v>3585312.6399999997</v>
      </c>
      <c r="I27" s="4">
        <f t="shared" si="21"/>
        <v>9136910.1999999993</v>
      </c>
    </row>
    <row r="28" spans="2:9" x14ac:dyDescent="0.2">
      <c r="B28" s="16" t="s">
        <v>53</v>
      </c>
      <c r="C28" s="4">
        <v>9490971.3300000001</v>
      </c>
      <c r="D28" s="4">
        <v>68460.5</v>
      </c>
      <c r="E28" s="4">
        <v>0</v>
      </c>
      <c r="F28" s="4">
        <v>1117115.8800000001</v>
      </c>
      <c r="G28" s="4">
        <v>868591.41</v>
      </c>
      <c r="H28" s="4">
        <f t="shared" si="20"/>
        <v>316984.97000000009</v>
      </c>
      <c r="I28" s="4">
        <f t="shared" si="21"/>
        <v>9807956.3000000007</v>
      </c>
    </row>
    <row r="29" spans="2:9" x14ac:dyDescent="0.2">
      <c r="B29" s="16" t="s">
        <v>54</v>
      </c>
      <c r="C29" s="4">
        <v>8403188.6499999985</v>
      </c>
      <c r="D29" s="4">
        <v>145000</v>
      </c>
      <c r="E29" s="4">
        <v>0</v>
      </c>
      <c r="F29" s="4">
        <v>1408880.4800000002</v>
      </c>
      <c r="G29" s="4">
        <v>801895.11</v>
      </c>
      <c r="H29" s="4">
        <f t="shared" si="20"/>
        <v>751985.37000000023</v>
      </c>
      <c r="I29" s="4">
        <f t="shared" si="21"/>
        <v>9155174.0199999996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0"/>
        <v>0</v>
      </c>
      <c r="I30" s="4">
        <f t="shared" si="21"/>
        <v>0</v>
      </c>
    </row>
    <row r="31" spans="2:9" x14ac:dyDescent="0.2">
      <c r="B31" s="16" t="s">
        <v>56</v>
      </c>
      <c r="C31" s="4">
        <v>3900606.9100000006</v>
      </c>
      <c r="D31" s="4">
        <v>205920</v>
      </c>
      <c r="E31" s="4">
        <v>0</v>
      </c>
      <c r="F31" s="4">
        <v>1275156.1899999997</v>
      </c>
      <c r="G31" s="4">
        <v>376378.99</v>
      </c>
      <c r="H31" s="4">
        <f t="shared" si="20"/>
        <v>1104697.1999999997</v>
      </c>
      <c r="I31" s="4">
        <f t="shared" si="21"/>
        <v>5005304.1100000003</v>
      </c>
    </row>
    <row r="32" spans="2:9" x14ac:dyDescent="0.2">
      <c r="B32" s="17" t="s">
        <v>57</v>
      </c>
      <c r="C32" s="3">
        <f>SUM(C33:C41)</f>
        <v>228762377.42000008</v>
      </c>
      <c r="D32" s="3">
        <f t="shared" ref="D32" si="22">SUM(D33:D41)</f>
        <v>232376639.34999999</v>
      </c>
      <c r="E32" s="3">
        <f t="shared" ref="E32" si="23">SUM(E33:E41)</f>
        <v>4765267.74</v>
      </c>
      <c r="F32" s="3">
        <f t="shared" ref="F32" si="24">SUM(F33:F41)</f>
        <v>53745384.530000001</v>
      </c>
      <c r="G32" s="3">
        <f t="shared" ref="G32" si="25">SUM(G33:G41)</f>
        <v>86096714.270000011</v>
      </c>
      <c r="H32" s="3">
        <f t="shared" ref="H32" si="26">SUM(H33:H41)</f>
        <v>195260041.87</v>
      </c>
      <c r="I32" s="3">
        <f t="shared" ref="I32" si="27">SUM(I33:I41)</f>
        <v>424022419.29000008</v>
      </c>
    </row>
    <row r="33" spans="2:9" x14ac:dyDescent="0.2">
      <c r="B33" s="16" t="s">
        <v>58</v>
      </c>
      <c r="C33" s="4">
        <v>10297923.040000001</v>
      </c>
      <c r="D33" s="4">
        <v>115185511.97</v>
      </c>
      <c r="E33" s="4">
        <v>4718919</v>
      </c>
      <c r="F33" s="4">
        <v>11725038.519999996</v>
      </c>
      <c r="G33" s="4">
        <v>7126126.8300000001</v>
      </c>
      <c r="H33" s="4">
        <f>+D33-E33+F33-G33</f>
        <v>115065504.66</v>
      </c>
      <c r="I33" s="4">
        <f>+C33+H33</f>
        <v>125363427.7</v>
      </c>
    </row>
    <row r="34" spans="2:9" x14ac:dyDescent="0.2">
      <c r="B34" s="16" t="s">
        <v>59</v>
      </c>
      <c r="C34" s="4">
        <v>31266356.619999994</v>
      </c>
      <c r="D34" s="4">
        <v>5304170</v>
      </c>
      <c r="E34" s="4">
        <v>0</v>
      </c>
      <c r="F34" s="4">
        <v>8609961.8000000007</v>
      </c>
      <c r="G34" s="4">
        <v>8153023.2000000002</v>
      </c>
      <c r="H34" s="4">
        <f t="shared" ref="H34:H41" si="28">+D34-E34+F34-G34</f>
        <v>5761108.6000000006</v>
      </c>
      <c r="I34" s="4">
        <f t="shared" ref="I34:I41" si="29">+C34+H34</f>
        <v>37027465.219999991</v>
      </c>
    </row>
    <row r="35" spans="2:9" x14ac:dyDescent="0.2">
      <c r="B35" s="16" t="s">
        <v>60</v>
      </c>
      <c r="C35" s="4">
        <v>43961175.06000004</v>
      </c>
      <c r="D35" s="4">
        <v>24951973.219999999</v>
      </c>
      <c r="E35" s="4">
        <v>0</v>
      </c>
      <c r="F35" s="4">
        <v>5776031.6100000003</v>
      </c>
      <c r="G35" s="4">
        <v>5649511.54</v>
      </c>
      <c r="H35" s="4">
        <f t="shared" si="28"/>
        <v>25078493.289999999</v>
      </c>
      <c r="I35" s="4">
        <f t="shared" si="29"/>
        <v>69039668.350000039</v>
      </c>
    </row>
    <row r="36" spans="2:9" x14ac:dyDescent="0.2">
      <c r="B36" s="16" t="s">
        <v>61</v>
      </c>
      <c r="C36" s="4">
        <v>11054681.149999999</v>
      </c>
      <c r="D36" s="4">
        <v>4119062.7900000005</v>
      </c>
      <c r="E36" s="4">
        <v>138.74</v>
      </c>
      <c r="F36" s="4">
        <v>954001.84</v>
      </c>
      <c r="G36" s="4">
        <v>294394.59999999998</v>
      </c>
      <c r="H36" s="4">
        <f t="shared" si="28"/>
        <v>4778531.290000001</v>
      </c>
      <c r="I36" s="4">
        <f t="shared" si="29"/>
        <v>15833212.439999999</v>
      </c>
    </row>
    <row r="37" spans="2:9" x14ac:dyDescent="0.2">
      <c r="B37" s="16" t="s">
        <v>62</v>
      </c>
      <c r="C37" s="4">
        <v>60083454.080000021</v>
      </c>
      <c r="D37" s="4">
        <v>8972060.7800000012</v>
      </c>
      <c r="E37" s="4">
        <v>0</v>
      </c>
      <c r="F37" s="4">
        <v>8339186.200000002</v>
      </c>
      <c r="G37" s="4">
        <v>6943756.46</v>
      </c>
      <c r="H37" s="4">
        <f t="shared" si="28"/>
        <v>10367490.520000003</v>
      </c>
      <c r="I37" s="4">
        <f t="shared" si="29"/>
        <v>70450944.600000024</v>
      </c>
    </row>
    <row r="38" spans="2:9" x14ac:dyDescent="0.2">
      <c r="B38" s="16" t="s">
        <v>63</v>
      </c>
      <c r="C38" s="4">
        <v>10868950.039999999</v>
      </c>
      <c r="D38" s="4">
        <v>39681.480000000003</v>
      </c>
      <c r="E38" s="4">
        <v>0</v>
      </c>
      <c r="F38" s="4">
        <v>1346526.22</v>
      </c>
      <c r="G38" s="4">
        <v>719727.78</v>
      </c>
      <c r="H38" s="4">
        <f t="shared" si="28"/>
        <v>666479.91999999993</v>
      </c>
      <c r="I38" s="4">
        <f t="shared" si="29"/>
        <v>11535429.959999999</v>
      </c>
    </row>
    <row r="39" spans="2:9" x14ac:dyDescent="0.2">
      <c r="B39" s="16" t="s">
        <v>64</v>
      </c>
      <c r="C39" s="4">
        <v>15956492.540000012</v>
      </c>
      <c r="D39" s="4">
        <v>73039209.709999993</v>
      </c>
      <c r="E39" s="4">
        <v>46210</v>
      </c>
      <c r="F39" s="4">
        <v>6841305.4800000004</v>
      </c>
      <c r="G39" s="4">
        <v>48180438.100000001</v>
      </c>
      <c r="H39" s="4">
        <f t="shared" si="28"/>
        <v>31653867.089999996</v>
      </c>
      <c r="I39" s="4">
        <f t="shared" si="29"/>
        <v>47610359.63000001</v>
      </c>
    </row>
    <row r="40" spans="2:9" x14ac:dyDescent="0.2">
      <c r="B40" s="16" t="s">
        <v>65</v>
      </c>
      <c r="C40" s="4">
        <v>30339022.030000001</v>
      </c>
      <c r="D40" s="4">
        <v>744974.4</v>
      </c>
      <c r="E40" s="4">
        <v>0</v>
      </c>
      <c r="F40" s="4">
        <v>6859094.3500000015</v>
      </c>
      <c r="G40" s="4">
        <v>5854113.3600000003</v>
      </c>
      <c r="H40" s="4">
        <f t="shared" si="28"/>
        <v>1749955.3900000015</v>
      </c>
      <c r="I40" s="4">
        <f t="shared" si="29"/>
        <v>32088977.420000002</v>
      </c>
    </row>
    <row r="41" spans="2:9" x14ac:dyDescent="0.2">
      <c r="B41" s="16" t="s">
        <v>66</v>
      </c>
      <c r="C41" s="4">
        <v>14934322.860000003</v>
      </c>
      <c r="D41" s="4">
        <v>19995</v>
      </c>
      <c r="E41" s="4">
        <v>0</v>
      </c>
      <c r="F41" s="4">
        <v>3294238.5100000012</v>
      </c>
      <c r="G41" s="4">
        <v>3175622.4</v>
      </c>
      <c r="H41" s="4">
        <f t="shared" si="28"/>
        <v>138611.11000000127</v>
      </c>
      <c r="I41" s="4">
        <f t="shared" si="29"/>
        <v>15072933.970000004</v>
      </c>
    </row>
    <row r="42" spans="2:9" x14ac:dyDescent="0.2">
      <c r="B42" s="17" t="s">
        <v>67</v>
      </c>
      <c r="C42" s="3">
        <f>SUM(C43:C51)</f>
        <v>84065517.769999996</v>
      </c>
      <c r="D42" s="3">
        <f t="shared" ref="D42" si="30">SUM(D43:D51)</f>
        <v>8198659.4799999986</v>
      </c>
      <c r="E42" s="3">
        <f t="shared" ref="E42" si="31">SUM(E43:E51)</f>
        <v>4375</v>
      </c>
      <c r="F42" s="3">
        <f t="shared" ref="F42" si="32">SUM(F43:F51)</f>
        <v>26662736.91</v>
      </c>
      <c r="G42" s="3">
        <f t="shared" ref="G42" si="33">SUM(G43:G51)</f>
        <v>18381382.18</v>
      </c>
      <c r="H42" s="3">
        <f t="shared" ref="H42" si="34">SUM(H43:H51)</f>
        <v>16475639.210000001</v>
      </c>
      <c r="I42" s="3">
        <f t="shared" ref="I42" si="35">SUM(I43:I51)</f>
        <v>100541156.97999999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>+D43-E43+F43-G43</f>
        <v>0</v>
      </c>
      <c r="I43" s="4">
        <f>+C43+H43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ref="H44:H51" si="36">+D44-E44+F44-G44</f>
        <v>0</v>
      </c>
      <c r="I44" s="4">
        <f t="shared" ref="I44:I51" si="37">+C44+H44</f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6"/>
        <v>0</v>
      </c>
      <c r="I45" s="4">
        <f t="shared" si="37"/>
        <v>0</v>
      </c>
    </row>
    <row r="46" spans="2:9" x14ac:dyDescent="0.2">
      <c r="B46" s="16" t="s">
        <v>71</v>
      </c>
      <c r="C46" s="4">
        <v>84065517.769999996</v>
      </c>
      <c r="D46" s="4">
        <v>8198659.4799999986</v>
      </c>
      <c r="E46" s="4">
        <v>4375</v>
      </c>
      <c r="F46" s="4">
        <v>26662736.91</v>
      </c>
      <c r="G46" s="4">
        <v>18381382.18</v>
      </c>
      <c r="H46" s="4">
        <f t="shared" si="36"/>
        <v>16475639.210000001</v>
      </c>
      <c r="I46" s="4">
        <f t="shared" si="37"/>
        <v>100541156.97999999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6"/>
        <v>0</v>
      </c>
      <c r="I47" s="4">
        <f t="shared" si="37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6"/>
        <v>0</v>
      </c>
      <c r="I48" s="4">
        <f t="shared" si="37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6"/>
        <v>0</v>
      </c>
      <c r="I49" s="4">
        <f t="shared" si="37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6"/>
        <v>0</v>
      </c>
      <c r="I50" s="4">
        <f t="shared" si="37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6"/>
        <v>0</v>
      </c>
      <c r="I51" s="4">
        <f t="shared" si="37"/>
        <v>0</v>
      </c>
    </row>
    <row r="52" spans="2:9" x14ac:dyDescent="0.2">
      <c r="B52" s="17" t="s">
        <v>77</v>
      </c>
      <c r="C52" s="3">
        <f>SUM(C53:C61)</f>
        <v>40594026.790000007</v>
      </c>
      <c r="D52" s="3">
        <f t="shared" ref="D52" si="38">SUM(D53:D61)</f>
        <v>82835082.269999996</v>
      </c>
      <c r="E52" s="3">
        <f t="shared" ref="E52" si="39">SUM(E53:E61)</f>
        <v>54641857.640000001</v>
      </c>
      <c r="F52" s="3">
        <f t="shared" ref="F52" si="40">SUM(F53:F61)</f>
        <v>40951616.439999998</v>
      </c>
      <c r="G52" s="3">
        <f t="shared" ref="G52" si="41">SUM(G53:G61)</f>
        <v>32304734.170000002</v>
      </c>
      <c r="H52" s="3">
        <f t="shared" ref="H52" si="42">SUM(H53:H61)</f>
        <v>36840106.900000006</v>
      </c>
      <c r="I52" s="3">
        <f t="shared" ref="I52" si="43">SUM(I53:I61)</f>
        <v>77434133.690000013</v>
      </c>
    </row>
    <row r="53" spans="2:9" x14ac:dyDescent="0.2">
      <c r="B53" s="16" t="s">
        <v>78</v>
      </c>
      <c r="C53" s="4">
        <v>23850833.310000002</v>
      </c>
      <c r="D53" s="4">
        <v>78705707.230000004</v>
      </c>
      <c r="E53" s="4">
        <v>54641857.640000001</v>
      </c>
      <c r="F53" s="4">
        <v>25034439.809999999</v>
      </c>
      <c r="G53" s="4">
        <v>26053243.07</v>
      </c>
      <c r="H53" s="4">
        <f>+D53-E53+F53-G53</f>
        <v>23045046.330000006</v>
      </c>
      <c r="I53" s="4">
        <f>+C53+H53</f>
        <v>46895879.640000008</v>
      </c>
    </row>
    <row r="54" spans="2:9" x14ac:dyDescent="0.2">
      <c r="B54" s="16" t="s">
        <v>79</v>
      </c>
      <c r="C54" s="4">
        <v>6678169.0999999987</v>
      </c>
      <c r="D54" s="4">
        <v>7900.85</v>
      </c>
      <c r="E54" s="4">
        <v>0</v>
      </c>
      <c r="F54" s="4">
        <v>731564.8600000001</v>
      </c>
      <c r="G54" s="4">
        <v>285652.89</v>
      </c>
      <c r="H54" s="4">
        <f t="shared" ref="H54:H61" si="44">+D54-E54+F54-G54</f>
        <v>453812.82000000007</v>
      </c>
      <c r="I54" s="4">
        <f t="shared" ref="I54:I61" si="45">+C54+H54</f>
        <v>7131981.919999999</v>
      </c>
    </row>
    <row r="55" spans="2:9" x14ac:dyDescent="0.2">
      <c r="B55" s="16" t="s">
        <v>80</v>
      </c>
      <c r="C55" s="4">
        <v>4448883.9700000007</v>
      </c>
      <c r="D55" s="4">
        <v>2801895.35</v>
      </c>
      <c r="E55" s="4">
        <v>0</v>
      </c>
      <c r="F55" s="4">
        <v>1587715.25</v>
      </c>
      <c r="G55" s="4">
        <v>3275080</v>
      </c>
      <c r="H55" s="4">
        <f t="shared" si="44"/>
        <v>1114530.5999999996</v>
      </c>
      <c r="I55" s="4">
        <f t="shared" si="45"/>
        <v>5563414.5700000003</v>
      </c>
    </row>
    <row r="56" spans="2:9" x14ac:dyDescent="0.2">
      <c r="B56" s="16" t="s">
        <v>81</v>
      </c>
      <c r="C56" s="4">
        <v>1583569</v>
      </c>
      <c r="D56" s="4">
        <v>0</v>
      </c>
      <c r="E56" s="4">
        <v>0</v>
      </c>
      <c r="F56" s="4">
        <v>11325470.139999999</v>
      </c>
      <c r="G56" s="4">
        <v>450000</v>
      </c>
      <c r="H56" s="4">
        <f t="shared" si="44"/>
        <v>10875470.139999999</v>
      </c>
      <c r="I56" s="4">
        <f t="shared" si="45"/>
        <v>12459039.139999999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44"/>
        <v>0</v>
      </c>
      <c r="I57" s="4">
        <f t="shared" si="45"/>
        <v>0</v>
      </c>
    </row>
    <row r="58" spans="2:9" x14ac:dyDescent="0.2">
      <c r="B58" s="16" t="s">
        <v>83</v>
      </c>
      <c r="C58" s="4">
        <v>4032571.41</v>
      </c>
      <c r="D58" s="4">
        <v>1319578.8400000001</v>
      </c>
      <c r="E58" s="4">
        <v>0</v>
      </c>
      <c r="F58" s="4">
        <v>2132730.38</v>
      </c>
      <c r="G58" s="4">
        <v>2240758.21</v>
      </c>
      <c r="H58" s="4">
        <f t="shared" si="44"/>
        <v>1211551.0099999998</v>
      </c>
      <c r="I58" s="4">
        <f t="shared" si="45"/>
        <v>5244122.42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44"/>
        <v>0</v>
      </c>
      <c r="I59" s="4">
        <f t="shared" si="4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44"/>
        <v>0</v>
      </c>
      <c r="I60" s="4">
        <f t="shared" si="45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139696</v>
      </c>
      <c r="G61" s="4">
        <v>0</v>
      </c>
      <c r="H61" s="4">
        <f t="shared" si="44"/>
        <v>139696</v>
      </c>
      <c r="I61" s="4">
        <f t="shared" si="45"/>
        <v>139696</v>
      </c>
    </row>
    <row r="62" spans="2:9" x14ac:dyDescent="0.2">
      <c r="B62" s="17" t="s">
        <v>87</v>
      </c>
      <c r="C62" s="3">
        <f>SUM(C63:C65)</f>
        <v>10717176.189999999</v>
      </c>
      <c r="D62" s="3">
        <f t="shared" ref="D62:I62" si="46">SUM(D63:D65)</f>
        <v>35144295.82</v>
      </c>
      <c r="E62" s="3">
        <f t="shared" si="46"/>
        <v>0</v>
      </c>
      <c r="F62" s="3">
        <f t="shared" si="46"/>
        <v>1786966.47</v>
      </c>
      <c r="G62" s="3">
        <f t="shared" si="46"/>
        <v>1786966.47</v>
      </c>
      <c r="H62" s="3">
        <f t="shared" si="46"/>
        <v>35144295.82</v>
      </c>
      <c r="I62" s="3">
        <f t="shared" si="46"/>
        <v>45861472.009999998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>+D63-E63+F63-G63</f>
        <v>0</v>
      </c>
      <c r="I63" s="4">
        <f>+C63+H63</f>
        <v>0</v>
      </c>
    </row>
    <row r="64" spans="2:9" x14ac:dyDescent="0.2">
      <c r="B64" s="16" t="s">
        <v>89</v>
      </c>
      <c r="C64" s="4">
        <v>10717176.189999999</v>
      </c>
      <c r="D64" s="4">
        <v>35144295.82</v>
      </c>
      <c r="E64" s="4">
        <v>0</v>
      </c>
      <c r="F64" s="4">
        <v>1786966.47</v>
      </c>
      <c r="G64" s="4">
        <v>1786966.47</v>
      </c>
      <c r="H64" s="4">
        <f t="shared" ref="H64:H65" si="47">+D64-E64+F64-G64</f>
        <v>35144295.82</v>
      </c>
      <c r="I64" s="4">
        <f t="shared" ref="I64:I65" si="48">+C64+H64</f>
        <v>45861472.009999998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47"/>
        <v>0</v>
      </c>
      <c r="I65" s="4">
        <f t="shared" si="48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49">SUM(D67:D73)</f>
        <v>0</v>
      </c>
      <c r="E66" s="3">
        <f t="shared" si="49"/>
        <v>0</v>
      </c>
      <c r="F66" s="3">
        <f t="shared" si="49"/>
        <v>0</v>
      </c>
      <c r="G66" s="3">
        <f t="shared" si="49"/>
        <v>0</v>
      </c>
      <c r="H66" s="3">
        <f t="shared" si="49"/>
        <v>0</v>
      </c>
      <c r="I66" s="3">
        <f t="shared" si="49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>+D67-E67+F67-G67</f>
        <v>0</v>
      </c>
      <c r="I67" s="4">
        <f>+C67+H67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ref="H68:H73" si="50">+D68-E68+F68-G68</f>
        <v>0</v>
      </c>
      <c r="I68" s="4">
        <f t="shared" ref="I68:I73" si="51">+C68+H68</f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50"/>
        <v>0</v>
      </c>
      <c r="I69" s="4">
        <f t="shared" si="51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50"/>
        <v>0</v>
      </c>
      <c r="I70" s="4">
        <f t="shared" si="51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50"/>
        <v>0</v>
      </c>
      <c r="I71" s="4">
        <f t="shared" si="51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50"/>
        <v>0</v>
      </c>
      <c r="I72" s="4">
        <f t="shared" si="51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50"/>
        <v>0</v>
      </c>
      <c r="I73" s="4">
        <f t="shared" si="51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52">SUM(D75:D77)</f>
        <v>0</v>
      </c>
      <c r="E74" s="3">
        <f t="shared" si="52"/>
        <v>0</v>
      </c>
      <c r="F74" s="3">
        <f t="shared" si="52"/>
        <v>0</v>
      </c>
      <c r="G74" s="3">
        <f t="shared" si="52"/>
        <v>0</v>
      </c>
      <c r="H74" s="3">
        <f t="shared" si="52"/>
        <v>0</v>
      </c>
      <c r="I74" s="3">
        <f t="shared" si="52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>+D75-E75+F75-G75</f>
        <v>0</v>
      </c>
      <c r="I75" s="4">
        <f>+C75+H75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ref="H76:H77" si="53">+D76-E76+F76-G76</f>
        <v>0</v>
      </c>
      <c r="I76" s="4">
        <f t="shared" ref="I76:I77" si="54">+C76+H76</f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53"/>
        <v>0</v>
      </c>
      <c r="I77" s="4">
        <f t="shared" si="54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55">SUM(D79:D85)</f>
        <v>0</v>
      </c>
      <c r="E78" s="3">
        <f t="shared" si="55"/>
        <v>0</v>
      </c>
      <c r="F78" s="3">
        <f t="shared" si="55"/>
        <v>0</v>
      </c>
      <c r="G78" s="3">
        <f t="shared" si="55"/>
        <v>0</v>
      </c>
      <c r="H78" s="3">
        <f t="shared" si="55"/>
        <v>0</v>
      </c>
      <c r="I78" s="3">
        <f t="shared" si="55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>+D79-E79+F79-G79</f>
        <v>0</v>
      </c>
      <c r="I79" s="4">
        <f>+C79+H79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56">+D80-E80+F80-G80</f>
        <v>0</v>
      </c>
      <c r="I80" s="4">
        <f t="shared" ref="I80:I85" si="57">+C80+H80</f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56"/>
        <v>0</v>
      </c>
      <c r="I81" s="4">
        <f t="shared" si="5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56"/>
        <v>0</v>
      </c>
      <c r="I82" s="4">
        <f t="shared" si="5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56"/>
        <v>0</v>
      </c>
      <c r="I83" s="4">
        <f t="shared" si="5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56"/>
        <v>0</v>
      </c>
      <c r="I84" s="4">
        <f t="shared" si="5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56"/>
        <v>0</v>
      </c>
      <c r="I85" s="4">
        <f t="shared" si="5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2466230310</v>
      </c>
      <c r="D87" s="3">
        <f t="shared" ref="D87:I87" si="58">+D88+D96+D106+D116+D126+D136+D140+D148+D152</f>
        <v>350236123.05999988</v>
      </c>
      <c r="E87" s="3">
        <f t="shared" si="58"/>
        <v>145143338.24000001</v>
      </c>
      <c r="F87" s="3">
        <f t="shared" si="58"/>
        <v>328496113.59000021</v>
      </c>
      <c r="G87" s="3">
        <f t="shared" si="58"/>
        <v>328496113.58999997</v>
      </c>
      <c r="H87" s="3">
        <f t="shared" si="58"/>
        <v>205092784.82000017</v>
      </c>
      <c r="I87" s="3">
        <f t="shared" si="58"/>
        <v>2671323094.8200002</v>
      </c>
    </row>
    <row r="88" spans="2:9" x14ac:dyDescent="0.2">
      <c r="B88" s="17" t="s">
        <v>39</v>
      </c>
      <c r="C88" s="3">
        <f>SUM(C89:C95)</f>
        <v>2224357644.7599998</v>
      </c>
      <c r="D88" s="3">
        <f t="shared" ref="D88:I88" si="59">SUM(D89:D95)</f>
        <v>176236434.16999999</v>
      </c>
      <c r="E88" s="3">
        <f t="shared" si="59"/>
        <v>144647985.41</v>
      </c>
      <c r="F88" s="3">
        <f t="shared" si="59"/>
        <v>287131855.46000016</v>
      </c>
      <c r="G88" s="3">
        <f t="shared" si="59"/>
        <v>287615855.45999998</v>
      </c>
      <c r="H88" s="3">
        <f t="shared" si="59"/>
        <v>31104448.760000154</v>
      </c>
      <c r="I88" s="3">
        <f t="shared" si="59"/>
        <v>2255462093.52</v>
      </c>
    </row>
    <row r="89" spans="2:9" x14ac:dyDescent="0.2">
      <c r="B89" s="16" t="s">
        <v>40</v>
      </c>
      <c r="C89" s="4">
        <v>664040552.39999998</v>
      </c>
      <c r="D89" s="4">
        <v>0</v>
      </c>
      <c r="E89" s="4">
        <v>0</v>
      </c>
      <c r="F89" s="4">
        <v>85266120.350000039</v>
      </c>
      <c r="G89" s="4">
        <v>80101472.640000001</v>
      </c>
      <c r="H89" s="4">
        <f>+D89-E89+F89-G89</f>
        <v>5164647.7100000381</v>
      </c>
      <c r="I89" s="4">
        <f>+C89+H89</f>
        <v>669205200.11000001</v>
      </c>
    </row>
    <row r="90" spans="2:9" x14ac:dyDescent="0.2">
      <c r="B90" s="16" t="s">
        <v>41</v>
      </c>
      <c r="C90" s="4">
        <v>97058035.170000002</v>
      </c>
      <c r="D90" s="4">
        <v>187203.3</v>
      </c>
      <c r="E90" s="4">
        <v>0</v>
      </c>
      <c r="F90" s="4">
        <v>18721304.18999999</v>
      </c>
      <c r="G90" s="4">
        <v>20467642.050000001</v>
      </c>
      <c r="H90" s="4">
        <f t="shared" ref="H90:H95" si="60">+D90-E90+F90-G90</f>
        <v>-1559134.5600000098</v>
      </c>
      <c r="I90" s="4">
        <f t="shared" ref="I90:I95" si="61">+C90+H90</f>
        <v>95498900.609999985</v>
      </c>
    </row>
    <row r="91" spans="2:9" x14ac:dyDescent="0.2">
      <c r="B91" s="16" t="s">
        <v>42</v>
      </c>
      <c r="C91" s="4">
        <v>294505323.30999982</v>
      </c>
      <c r="D91" s="4">
        <v>0</v>
      </c>
      <c r="E91" s="4">
        <v>0</v>
      </c>
      <c r="F91" s="4">
        <v>21829720.84</v>
      </c>
      <c r="G91" s="4">
        <v>14462580.380000001</v>
      </c>
      <c r="H91" s="4">
        <f t="shared" si="60"/>
        <v>7367140.459999999</v>
      </c>
      <c r="I91" s="4">
        <f t="shared" si="61"/>
        <v>301872463.7699998</v>
      </c>
    </row>
    <row r="92" spans="2:9" x14ac:dyDescent="0.2">
      <c r="B92" s="16" t="s">
        <v>43</v>
      </c>
      <c r="C92" s="4">
        <v>154915431.12</v>
      </c>
      <c r="D92" s="4">
        <v>0</v>
      </c>
      <c r="E92" s="4">
        <v>0</v>
      </c>
      <c r="F92" s="4">
        <v>15506910.749999991</v>
      </c>
      <c r="G92" s="4">
        <v>6457203.4199999999</v>
      </c>
      <c r="H92" s="4">
        <f t="shared" si="60"/>
        <v>9049707.3299999908</v>
      </c>
      <c r="I92" s="4">
        <f t="shared" si="61"/>
        <v>163965138.44999999</v>
      </c>
    </row>
    <row r="93" spans="2:9" x14ac:dyDescent="0.2">
      <c r="B93" s="16" t="s">
        <v>44</v>
      </c>
      <c r="C93" s="4">
        <v>583772264.32000005</v>
      </c>
      <c r="D93" s="4">
        <v>0</v>
      </c>
      <c r="E93" s="4">
        <v>0</v>
      </c>
      <c r="F93" s="4">
        <v>111537722.38000003</v>
      </c>
      <c r="G93" s="4">
        <v>82076242.969999999</v>
      </c>
      <c r="H93" s="4">
        <f t="shared" si="60"/>
        <v>29461479.410000026</v>
      </c>
      <c r="I93" s="4">
        <f t="shared" si="61"/>
        <v>613233743.73000002</v>
      </c>
    </row>
    <row r="94" spans="2:9" x14ac:dyDescent="0.2">
      <c r="B94" s="16" t="s">
        <v>45</v>
      </c>
      <c r="C94" s="4">
        <v>229591846.43000004</v>
      </c>
      <c r="D94" s="4">
        <v>131484743</v>
      </c>
      <c r="E94" s="4">
        <v>144638984</v>
      </c>
      <c r="F94" s="4"/>
      <c r="G94" s="4">
        <v>6921647.21</v>
      </c>
      <c r="H94" s="4">
        <f t="shared" si="60"/>
        <v>-20075888.210000001</v>
      </c>
      <c r="I94" s="4">
        <f t="shared" si="61"/>
        <v>209515958.22000003</v>
      </c>
    </row>
    <row r="95" spans="2:9" x14ac:dyDescent="0.2">
      <c r="B95" s="16" t="s">
        <v>46</v>
      </c>
      <c r="C95" s="4">
        <v>200474192.00999999</v>
      </c>
      <c r="D95" s="4">
        <v>44564487.869999997</v>
      </c>
      <c r="E95" s="4">
        <v>9001.41</v>
      </c>
      <c r="F95" s="4">
        <v>34270076.950000115</v>
      </c>
      <c r="G95" s="4">
        <v>77129066.790000007</v>
      </c>
      <c r="H95" s="4">
        <f t="shared" si="60"/>
        <v>1696496.6200001091</v>
      </c>
      <c r="I95" s="4">
        <f t="shared" si="61"/>
        <v>202170688.63000011</v>
      </c>
    </row>
    <row r="96" spans="2:9" x14ac:dyDescent="0.2">
      <c r="B96" s="17" t="s">
        <v>47</v>
      </c>
      <c r="C96" s="3">
        <f>SUM(C97:C105)</f>
        <v>39183507.210000001</v>
      </c>
      <c r="D96" s="3">
        <f t="shared" ref="D96:I96" si="62">SUM(D97:D105)</f>
        <v>2615165.7300000004</v>
      </c>
      <c r="E96" s="3">
        <f t="shared" si="62"/>
        <v>495352.83</v>
      </c>
      <c r="F96" s="3">
        <f t="shared" si="62"/>
        <v>25412909.730000008</v>
      </c>
      <c r="G96" s="3">
        <f t="shared" si="62"/>
        <v>18117131.52</v>
      </c>
      <c r="H96" s="3">
        <f t="shared" si="62"/>
        <v>9415591.1100000069</v>
      </c>
      <c r="I96" s="3">
        <f t="shared" si="62"/>
        <v>48599098.32</v>
      </c>
    </row>
    <row r="97" spans="2:9" x14ac:dyDescent="0.2">
      <c r="B97" s="16" t="s">
        <v>48</v>
      </c>
      <c r="C97" s="4">
        <v>15192830.499999996</v>
      </c>
      <c r="D97" s="4">
        <v>1132339.6300000004</v>
      </c>
      <c r="E97" s="4">
        <v>495352.83</v>
      </c>
      <c r="F97" s="4">
        <v>21127119.760000005</v>
      </c>
      <c r="G97" s="4">
        <v>14003049.83</v>
      </c>
      <c r="H97" s="4">
        <f>+D97-E97+F97-G97</f>
        <v>7761056.730000006</v>
      </c>
      <c r="I97" s="4">
        <f>+C97+H97</f>
        <v>22953887.230000004</v>
      </c>
    </row>
    <row r="98" spans="2:9" x14ac:dyDescent="0.2">
      <c r="B98" s="16" t="s">
        <v>49</v>
      </c>
      <c r="C98" s="4">
        <v>2218869.2600000002</v>
      </c>
      <c r="D98" s="4">
        <v>30000</v>
      </c>
      <c r="E98" s="4">
        <v>0</v>
      </c>
      <c r="F98" s="4">
        <v>294113.50999999995</v>
      </c>
      <c r="G98" s="4">
        <v>299807.27</v>
      </c>
      <c r="H98" s="4">
        <f t="shared" ref="H98:H105" si="63">+D98-E98+F98-G98</f>
        <v>24306.239999999932</v>
      </c>
      <c r="I98" s="4">
        <f t="shared" ref="I98:I105" si="64">+C98+H98</f>
        <v>2243175.5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63"/>
        <v>0</v>
      </c>
      <c r="I99" s="4">
        <f t="shared" si="64"/>
        <v>0</v>
      </c>
    </row>
    <row r="100" spans="2:9" x14ac:dyDescent="0.2">
      <c r="B100" s="16" t="s">
        <v>51</v>
      </c>
      <c r="C100" s="4">
        <v>3562309.7699999991</v>
      </c>
      <c r="D100" s="4">
        <v>401257.12</v>
      </c>
      <c r="E100" s="4">
        <v>0</v>
      </c>
      <c r="F100" s="4">
        <v>615630.16999999969</v>
      </c>
      <c r="G100" s="4">
        <v>797086.51</v>
      </c>
      <c r="H100" s="4">
        <f t="shared" si="63"/>
        <v>219800.77999999968</v>
      </c>
      <c r="I100" s="4">
        <f t="shared" si="64"/>
        <v>3782110.5499999989</v>
      </c>
    </row>
    <row r="101" spans="2:9" x14ac:dyDescent="0.2">
      <c r="B101" s="18" t="s">
        <v>52</v>
      </c>
      <c r="C101" s="4">
        <v>9248448.4499999993</v>
      </c>
      <c r="D101" s="4">
        <v>978285.33000000007</v>
      </c>
      <c r="E101" s="4">
        <v>0</v>
      </c>
      <c r="F101" s="4">
        <v>2023472.6799999995</v>
      </c>
      <c r="G101" s="4">
        <v>1390746.44</v>
      </c>
      <c r="H101" s="4">
        <f t="shared" si="63"/>
        <v>1611011.5699999998</v>
      </c>
      <c r="I101" s="4">
        <f t="shared" si="64"/>
        <v>10859460.02</v>
      </c>
    </row>
    <row r="102" spans="2:9" x14ac:dyDescent="0.2">
      <c r="B102" s="16" t="s">
        <v>53</v>
      </c>
      <c r="C102" s="4">
        <v>6152749.4399999985</v>
      </c>
      <c r="D102" s="4">
        <v>27038.620000000003</v>
      </c>
      <c r="E102" s="4">
        <v>0</v>
      </c>
      <c r="F102" s="4">
        <v>790358.70999999973</v>
      </c>
      <c r="G102" s="4">
        <v>851700.49</v>
      </c>
      <c r="H102" s="4">
        <f t="shared" si="63"/>
        <v>-34303.160000000265</v>
      </c>
      <c r="I102" s="4">
        <f t="shared" si="64"/>
        <v>6118446.2799999984</v>
      </c>
    </row>
    <row r="103" spans="2:9" x14ac:dyDescent="0.2">
      <c r="B103" s="16" t="s">
        <v>54</v>
      </c>
      <c r="C103" s="4">
        <v>329387.95</v>
      </c>
      <c r="D103" s="4">
        <v>0</v>
      </c>
      <c r="E103" s="4">
        <v>0</v>
      </c>
      <c r="F103" s="4">
        <v>16135.939999999999</v>
      </c>
      <c r="G103" s="4">
        <v>145979.72</v>
      </c>
      <c r="H103" s="4">
        <f t="shared" si="63"/>
        <v>-129843.78</v>
      </c>
      <c r="I103" s="4">
        <f t="shared" si="64"/>
        <v>199544.17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63"/>
        <v>0</v>
      </c>
      <c r="I104" s="4">
        <f t="shared" si="64"/>
        <v>0</v>
      </c>
    </row>
    <row r="105" spans="2:9" x14ac:dyDescent="0.2">
      <c r="B105" s="16" t="s">
        <v>56</v>
      </c>
      <c r="C105" s="4">
        <v>2478911.8400000003</v>
      </c>
      <c r="D105" s="4">
        <v>46245.03</v>
      </c>
      <c r="E105" s="4">
        <v>0</v>
      </c>
      <c r="F105" s="4">
        <v>546078.96000000008</v>
      </c>
      <c r="G105" s="4">
        <v>628761.26</v>
      </c>
      <c r="H105" s="4">
        <f t="shared" si="63"/>
        <v>-36437.269999999902</v>
      </c>
      <c r="I105" s="4">
        <f t="shared" si="64"/>
        <v>2442474.5700000003</v>
      </c>
    </row>
    <row r="106" spans="2:9" x14ac:dyDescent="0.2">
      <c r="B106" s="17" t="s">
        <v>57</v>
      </c>
      <c r="C106" s="3">
        <f>SUM(C107:C115)</f>
        <v>160072243.02999997</v>
      </c>
      <c r="D106" s="3">
        <f t="shared" ref="D106:I106" si="65">SUM(D107:D115)</f>
        <v>95627660.289999992</v>
      </c>
      <c r="E106" s="3">
        <f t="shared" si="65"/>
        <v>0</v>
      </c>
      <c r="F106" s="3">
        <f t="shared" si="65"/>
        <v>15618804.480000004</v>
      </c>
      <c r="G106" s="3">
        <f t="shared" si="65"/>
        <v>22031082.689999998</v>
      </c>
      <c r="H106" s="3">
        <f t="shared" si="65"/>
        <v>89215382.079999998</v>
      </c>
      <c r="I106" s="3">
        <f t="shared" si="65"/>
        <v>249287625.10999998</v>
      </c>
    </row>
    <row r="107" spans="2:9" x14ac:dyDescent="0.2">
      <c r="B107" s="16" t="s">
        <v>58</v>
      </c>
      <c r="C107" s="4">
        <v>41461688.699999996</v>
      </c>
      <c r="D107" s="4">
        <v>0</v>
      </c>
      <c r="E107" s="4">
        <v>0</v>
      </c>
      <c r="F107" s="4">
        <v>697973.4600000002</v>
      </c>
      <c r="G107" s="4">
        <v>6055808.8399999999</v>
      </c>
      <c r="H107" s="4">
        <f>+D107-E107+F107-G107</f>
        <v>-5357835.38</v>
      </c>
      <c r="I107" s="4">
        <f>+C107+H107</f>
        <v>36103853.319999993</v>
      </c>
    </row>
    <row r="108" spans="2:9" x14ac:dyDescent="0.2">
      <c r="B108" s="16" t="s">
        <v>59</v>
      </c>
      <c r="C108" s="4">
        <v>30597038.810000002</v>
      </c>
      <c r="D108" s="4">
        <v>102537.16</v>
      </c>
      <c r="E108" s="4">
        <v>0</v>
      </c>
      <c r="F108" s="4">
        <v>496866.88</v>
      </c>
      <c r="G108" s="4">
        <v>508955.88</v>
      </c>
      <c r="H108" s="4">
        <f t="shared" ref="H108:H115" si="66">+D108-E108+F108-G108</f>
        <v>90448.160000000033</v>
      </c>
      <c r="I108" s="4">
        <f t="shared" ref="I108:I115" si="67">+C108+H108</f>
        <v>30687486.970000003</v>
      </c>
    </row>
    <row r="109" spans="2:9" x14ac:dyDescent="0.2">
      <c r="B109" s="16" t="s">
        <v>60</v>
      </c>
      <c r="C109" s="4">
        <v>1042118.73</v>
      </c>
      <c r="D109" s="4">
        <v>1321840.23</v>
      </c>
      <c r="E109" s="4">
        <v>0</v>
      </c>
      <c r="F109" s="4">
        <v>94582.87</v>
      </c>
      <c r="G109" s="4">
        <v>277459.63</v>
      </c>
      <c r="H109" s="4">
        <f t="shared" si="66"/>
        <v>1138963.4700000002</v>
      </c>
      <c r="I109" s="4">
        <f t="shared" si="67"/>
        <v>2181082.2000000002</v>
      </c>
    </row>
    <row r="110" spans="2:9" x14ac:dyDescent="0.2">
      <c r="B110" s="16" t="s">
        <v>61</v>
      </c>
      <c r="C110" s="4">
        <v>8541941.1500000004</v>
      </c>
      <c r="D110" s="4">
        <v>49698568.760000005</v>
      </c>
      <c r="E110" s="4">
        <v>0</v>
      </c>
      <c r="F110" s="4">
        <v>1029723.76</v>
      </c>
      <c r="G110" s="4">
        <v>1061114.32</v>
      </c>
      <c r="H110" s="4">
        <f t="shared" si="66"/>
        <v>49667178.200000003</v>
      </c>
      <c r="I110" s="4">
        <f t="shared" si="67"/>
        <v>58209119.350000001</v>
      </c>
    </row>
    <row r="111" spans="2:9" x14ac:dyDescent="0.2">
      <c r="B111" s="16" t="s">
        <v>62</v>
      </c>
      <c r="C111" s="4">
        <v>22293429.489999991</v>
      </c>
      <c r="D111" s="4">
        <v>43613776.449999996</v>
      </c>
      <c r="E111" s="4">
        <v>0</v>
      </c>
      <c r="F111" s="4">
        <v>590776.60000000009</v>
      </c>
      <c r="G111" s="4">
        <v>1482207.42</v>
      </c>
      <c r="H111" s="4">
        <f t="shared" si="66"/>
        <v>42722345.629999995</v>
      </c>
      <c r="I111" s="4">
        <f t="shared" si="67"/>
        <v>65015775.11999999</v>
      </c>
    </row>
    <row r="112" spans="2:9" x14ac:dyDescent="0.2">
      <c r="B112" s="16" t="s">
        <v>63</v>
      </c>
      <c r="C112" s="4">
        <v>0</v>
      </c>
      <c r="D112" s="4">
        <v>118000</v>
      </c>
      <c r="E112" s="4">
        <v>0</v>
      </c>
      <c r="F112" s="4">
        <v>0</v>
      </c>
      <c r="G112" s="4">
        <v>15000</v>
      </c>
      <c r="H112" s="4">
        <f t="shared" si="66"/>
        <v>103000</v>
      </c>
      <c r="I112" s="4">
        <f t="shared" si="67"/>
        <v>103000</v>
      </c>
    </row>
    <row r="113" spans="2:9" x14ac:dyDescent="0.2">
      <c r="B113" s="16" t="s">
        <v>64</v>
      </c>
      <c r="C113" s="4">
        <v>1175128.3499999999</v>
      </c>
      <c r="D113" s="4">
        <v>639037.62</v>
      </c>
      <c r="E113" s="4">
        <v>0</v>
      </c>
      <c r="F113" s="4">
        <v>301974.85999999993</v>
      </c>
      <c r="G113" s="4">
        <v>219378.56</v>
      </c>
      <c r="H113" s="4">
        <f t="shared" si="66"/>
        <v>721633.91999999993</v>
      </c>
      <c r="I113" s="4">
        <f t="shared" si="67"/>
        <v>1896762.2699999998</v>
      </c>
    </row>
    <row r="114" spans="2:9" x14ac:dyDescent="0.2">
      <c r="B114" s="16" t="s">
        <v>65</v>
      </c>
      <c r="C114" s="4">
        <v>0</v>
      </c>
      <c r="D114" s="4">
        <v>68900.069999999992</v>
      </c>
      <c r="E114" s="4">
        <v>0</v>
      </c>
      <c r="F114" s="4">
        <v>8000</v>
      </c>
      <c r="G114" s="4">
        <v>8000</v>
      </c>
      <c r="H114" s="4">
        <f t="shared" si="66"/>
        <v>68900.069999999992</v>
      </c>
      <c r="I114" s="4">
        <f t="shared" si="67"/>
        <v>68900.069999999992</v>
      </c>
    </row>
    <row r="115" spans="2:9" x14ac:dyDescent="0.2">
      <c r="B115" s="16" t="s">
        <v>66</v>
      </c>
      <c r="C115" s="4">
        <v>54960897.799999997</v>
      </c>
      <c r="D115" s="4">
        <v>65000</v>
      </c>
      <c r="E115" s="4">
        <v>0</v>
      </c>
      <c r="F115" s="4">
        <v>12398906.050000003</v>
      </c>
      <c r="G115" s="4">
        <v>12403158.039999999</v>
      </c>
      <c r="H115" s="4">
        <f t="shared" si="66"/>
        <v>60748.010000003502</v>
      </c>
      <c r="I115" s="4">
        <f t="shared" si="67"/>
        <v>55021645.810000002</v>
      </c>
    </row>
    <row r="116" spans="2:9" x14ac:dyDescent="0.2">
      <c r="B116" s="17" t="s">
        <v>67</v>
      </c>
      <c r="C116" s="3">
        <f>SUM(C117:C125)</f>
        <v>1889166</v>
      </c>
      <c r="D116" s="3">
        <f t="shared" ref="D116:I116" si="68">SUM(D117:D125)</f>
        <v>41727904.219999991</v>
      </c>
      <c r="E116" s="3">
        <f t="shared" si="68"/>
        <v>0</v>
      </c>
      <c r="F116" s="3">
        <f t="shared" si="68"/>
        <v>86130</v>
      </c>
      <c r="G116" s="3">
        <f t="shared" si="68"/>
        <v>568000</v>
      </c>
      <c r="H116" s="3">
        <f t="shared" si="68"/>
        <v>41246034.219999991</v>
      </c>
      <c r="I116" s="3">
        <f t="shared" si="68"/>
        <v>43135200.219999991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>+D117-E117+F117-G117</f>
        <v>0</v>
      </c>
      <c r="I117" s="4">
        <f>+C117+H117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ref="H118:H125" si="69">+D118-E118+F118-G118</f>
        <v>0</v>
      </c>
      <c r="I118" s="4">
        <f t="shared" ref="I118:I125" si="70">+C118+H118</f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9"/>
        <v>0</v>
      </c>
      <c r="I119" s="4">
        <f t="shared" si="70"/>
        <v>0</v>
      </c>
    </row>
    <row r="120" spans="2:9" x14ac:dyDescent="0.2">
      <c r="B120" s="16" t="s">
        <v>71</v>
      </c>
      <c r="C120" s="4">
        <v>1889166</v>
      </c>
      <c r="D120" s="4">
        <v>41727904.219999991</v>
      </c>
      <c r="E120" s="4">
        <v>0</v>
      </c>
      <c r="F120" s="4">
        <v>86130</v>
      </c>
      <c r="G120" s="4">
        <v>568000</v>
      </c>
      <c r="H120" s="4">
        <f t="shared" si="69"/>
        <v>41246034.219999991</v>
      </c>
      <c r="I120" s="4">
        <f t="shared" si="70"/>
        <v>43135200.219999991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9"/>
        <v>0</v>
      </c>
      <c r="I121" s="4">
        <f t="shared" si="70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9"/>
        <v>0</v>
      </c>
      <c r="I122" s="4">
        <f t="shared" si="70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9"/>
        <v>0</v>
      </c>
      <c r="I123" s="4">
        <f t="shared" si="70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9"/>
        <v>0</v>
      </c>
      <c r="I124" s="4">
        <f t="shared" si="70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9"/>
        <v>0</v>
      </c>
      <c r="I125" s="4">
        <f t="shared" si="70"/>
        <v>0</v>
      </c>
    </row>
    <row r="126" spans="2:9" x14ac:dyDescent="0.2">
      <c r="B126" s="17" t="s">
        <v>77</v>
      </c>
      <c r="C126" s="3">
        <f>SUM(C127:C135)</f>
        <v>11241500</v>
      </c>
      <c r="D126" s="3">
        <f t="shared" ref="D126:I126" si="71">SUM(D127:D135)</f>
        <v>3263100.64</v>
      </c>
      <c r="E126" s="3">
        <f t="shared" si="71"/>
        <v>0</v>
      </c>
      <c r="F126" s="3">
        <f t="shared" si="71"/>
        <v>246413.91999999998</v>
      </c>
      <c r="G126" s="3">
        <f t="shared" si="71"/>
        <v>164043.92000000001</v>
      </c>
      <c r="H126" s="3">
        <f t="shared" si="71"/>
        <v>3345470.64</v>
      </c>
      <c r="I126" s="3">
        <f t="shared" si="71"/>
        <v>14586970.640000001</v>
      </c>
    </row>
    <row r="127" spans="2:9" x14ac:dyDescent="0.2">
      <c r="B127" s="16" t="s">
        <v>78</v>
      </c>
      <c r="C127" s="4">
        <v>0</v>
      </c>
      <c r="D127" s="4">
        <v>858953.72</v>
      </c>
      <c r="E127" s="4">
        <v>0</v>
      </c>
      <c r="F127" s="4">
        <v>137113</v>
      </c>
      <c r="G127" s="4">
        <v>0</v>
      </c>
      <c r="H127" s="4">
        <f>+D127-E127+F127-G127</f>
        <v>996066.72</v>
      </c>
      <c r="I127" s="4">
        <f>+C127+H127</f>
        <v>996066.72</v>
      </c>
    </row>
    <row r="128" spans="2:9" x14ac:dyDescent="0.2">
      <c r="B128" s="16" t="s">
        <v>79</v>
      </c>
      <c r="C128" s="4">
        <v>0</v>
      </c>
      <c r="D128" s="4">
        <v>13000</v>
      </c>
      <c r="E128" s="4">
        <v>0</v>
      </c>
      <c r="F128" s="4">
        <v>52257</v>
      </c>
      <c r="G128" s="4">
        <v>0</v>
      </c>
      <c r="H128" s="4">
        <f t="shared" ref="H128:H135" si="72">+D128-E128+F128-G128</f>
        <v>65257</v>
      </c>
      <c r="I128" s="4">
        <f t="shared" ref="I128:I135" si="73">+C128+H128</f>
        <v>65257</v>
      </c>
    </row>
    <row r="129" spans="2:9" x14ac:dyDescent="0.2">
      <c r="B129" s="16" t="s">
        <v>80</v>
      </c>
      <c r="C129" s="4">
        <v>11241500</v>
      </c>
      <c r="D129" s="4">
        <v>2030167.52</v>
      </c>
      <c r="E129" s="4">
        <v>0</v>
      </c>
      <c r="F129" s="4">
        <v>57043.92</v>
      </c>
      <c r="G129" s="4">
        <v>164043.92000000001</v>
      </c>
      <c r="H129" s="4">
        <f t="shared" si="72"/>
        <v>1923167.52</v>
      </c>
      <c r="I129" s="4">
        <f t="shared" si="73"/>
        <v>13164667.52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83</v>
      </c>
      <c r="C132" s="4">
        <v>0</v>
      </c>
      <c r="D132" s="4">
        <v>25975.399999999998</v>
      </c>
      <c r="E132" s="4">
        <v>0</v>
      </c>
      <c r="F132" s="4">
        <v>0</v>
      </c>
      <c r="G132" s="4">
        <v>0</v>
      </c>
      <c r="H132" s="4">
        <f t="shared" si="72"/>
        <v>25975.399999999998</v>
      </c>
      <c r="I132" s="4">
        <f t="shared" si="73"/>
        <v>25975.399999999998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86</v>
      </c>
      <c r="C135" s="4"/>
      <c r="D135" s="4">
        <v>335004</v>
      </c>
      <c r="E135" s="4">
        <v>0</v>
      </c>
      <c r="F135" s="4">
        <v>0</v>
      </c>
      <c r="G135" s="4"/>
      <c r="H135" s="4">
        <f t="shared" si="72"/>
        <v>335004</v>
      </c>
      <c r="I135" s="4">
        <f t="shared" si="73"/>
        <v>335004</v>
      </c>
    </row>
    <row r="136" spans="2:9" x14ac:dyDescent="0.2">
      <c r="B136" s="17" t="s">
        <v>87</v>
      </c>
      <c r="C136" s="3">
        <f>SUM(C137:C139)</f>
        <v>29486249</v>
      </c>
      <c r="D136" s="3">
        <f t="shared" ref="D136:I136" si="74">SUM(D137:D139)</f>
        <v>30765858.010000005</v>
      </c>
      <c r="E136" s="3">
        <f t="shared" si="74"/>
        <v>0</v>
      </c>
      <c r="F136" s="3">
        <f t="shared" si="74"/>
        <v>0</v>
      </c>
      <c r="G136" s="3">
        <f t="shared" si="74"/>
        <v>0</v>
      </c>
      <c r="H136" s="3">
        <f t="shared" si="74"/>
        <v>30765858.010000005</v>
      </c>
      <c r="I136" s="3">
        <f t="shared" si="74"/>
        <v>60252107.010000005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>+D137-E137+F137-G137</f>
        <v>0</v>
      </c>
      <c r="I137" s="4">
        <f>+C137+H137</f>
        <v>0</v>
      </c>
    </row>
    <row r="138" spans="2:9" x14ac:dyDescent="0.2">
      <c r="B138" s="16" t="s">
        <v>89</v>
      </c>
      <c r="C138" s="4">
        <v>29486249</v>
      </c>
      <c r="D138" s="4">
        <v>30765858.010000005</v>
      </c>
      <c r="E138" s="4">
        <v>0</v>
      </c>
      <c r="F138" s="4">
        <v>0</v>
      </c>
      <c r="G138" s="4">
        <v>0</v>
      </c>
      <c r="H138" s="4">
        <f t="shared" ref="H138:H139" si="75">+D138-E138+F138-G138</f>
        <v>30765858.010000005</v>
      </c>
      <c r="I138" s="4">
        <f t="shared" ref="I138:I139" si="76">+C138+H138</f>
        <v>60252107.010000005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75"/>
        <v>0</v>
      </c>
      <c r="I139" s="4">
        <f t="shared" si="76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77">SUM(D141:D147)</f>
        <v>0</v>
      </c>
      <c r="E140" s="3">
        <f t="shared" si="77"/>
        <v>0</v>
      </c>
      <c r="F140" s="3">
        <f t="shared" si="77"/>
        <v>0</v>
      </c>
      <c r="G140" s="3">
        <f t="shared" si="77"/>
        <v>0</v>
      </c>
      <c r="H140" s="3">
        <f t="shared" si="77"/>
        <v>0</v>
      </c>
      <c r="I140" s="3">
        <f t="shared" si="7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>+D141-E141+F141-G141</f>
        <v>0</v>
      </c>
      <c r="I141" s="4">
        <f>+C141+H141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ref="H142:H147" si="78">+D142-E142+F142-G142</f>
        <v>0</v>
      </c>
      <c r="I142" s="4">
        <f t="shared" ref="I142:I147" si="79">+C142+H142</f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78"/>
        <v>0</v>
      </c>
      <c r="I143" s="4">
        <f t="shared" si="7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78"/>
        <v>0</v>
      </c>
      <c r="I144" s="4">
        <f t="shared" si="7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78"/>
        <v>0</v>
      </c>
      <c r="I145" s="4">
        <f t="shared" si="7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78"/>
        <v>0</v>
      </c>
      <c r="I146" s="4">
        <f t="shared" si="7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78"/>
        <v>0</v>
      </c>
      <c r="I147" s="4">
        <f t="shared" si="79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I148" si="80">SUM(D149:D151)</f>
        <v>0</v>
      </c>
      <c r="E148" s="3">
        <f t="shared" si="80"/>
        <v>0</v>
      </c>
      <c r="F148" s="3">
        <f t="shared" si="80"/>
        <v>0</v>
      </c>
      <c r="G148" s="3">
        <f t="shared" si="80"/>
        <v>0</v>
      </c>
      <c r="H148" s="3">
        <f t="shared" si="80"/>
        <v>0</v>
      </c>
      <c r="I148" s="3">
        <f t="shared" si="80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>+D149-E149+F149-G149</f>
        <v>0</v>
      </c>
      <c r="I149" s="4">
        <f>+C149+H149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ref="H150:H151" si="81">+D150-E150+F150-G150</f>
        <v>0</v>
      </c>
      <c r="I150" s="4">
        <f t="shared" ref="I150:I151" si="82">+C150+H150</f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81"/>
        <v>0</v>
      </c>
      <c r="I151" s="4">
        <f t="shared" si="82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83">SUM(D153:D159)</f>
        <v>0</v>
      </c>
      <c r="E152" s="3">
        <f t="shared" si="83"/>
        <v>0</v>
      </c>
      <c r="F152" s="3">
        <f t="shared" si="83"/>
        <v>0</v>
      </c>
      <c r="G152" s="3">
        <f t="shared" si="83"/>
        <v>0</v>
      </c>
      <c r="H152" s="3">
        <f t="shared" si="83"/>
        <v>0</v>
      </c>
      <c r="I152" s="3">
        <f t="shared" si="83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>+D153-E153+F153-G153</f>
        <v>0</v>
      </c>
      <c r="I153" s="4">
        <f>+C153+H153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ref="H154:H159" si="84">+D154-E154+F154-G154</f>
        <v>0</v>
      </c>
      <c r="I154" s="4">
        <f t="shared" ref="I154:I159" si="85">+C154+H154</f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84"/>
        <v>0</v>
      </c>
      <c r="I155" s="4">
        <f t="shared" si="8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84"/>
        <v>0</v>
      </c>
      <c r="I156" s="4">
        <f t="shared" si="8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84"/>
        <v>0</v>
      </c>
      <c r="I157" s="4">
        <f t="shared" si="8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84"/>
        <v>0</v>
      </c>
      <c r="I158" s="4">
        <f t="shared" si="8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84"/>
        <v>0</v>
      </c>
      <c r="I159" s="4">
        <f t="shared" si="8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4435551486</v>
      </c>
      <c r="D161" s="6">
        <f t="shared" ref="D161:I161" si="86">+D13+D87</f>
        <v>746806189.39999986</v>
      </c>
      <c r="E161" s="6">
        <f t="shared" si="86"/>
        <v>204556328.83000001</v>
      </c>
      <c r="F161" s="6">
        <f t="shared" si="86"/>
        <v>631715667.11000025</v>
      </c>
      <c r="G161" s="6">
        <f t="shared" si="86"/>
        <v>631715667.11000001</v>
      </c>
      <c r="H161" s="6">
        <f t="shared" si="86"/>
        <v>542249860.57000017</v>
      </c>
      <c r="I161" s="6">
        <f t="shared" si="86"/>
        <v>4977801346.5700016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D165" s="70"/>
    </row>
    <row r="166" spans="2:9" x14ac:dyDescent="0.2">
      <c r="C166" s="70"/>
      <c r="D166" s="70"/>
      <c r="E166" s="70"/>
      <c r="F166" s="70"/>
      <c r="G166" s="70"/>
      <c r="H166" s="70"/>
      <c r="I166" s="70"/>
    </row>
    <row r="167" spans="2:9" x14ac:dyDescent="0.2">
      <c r="C167" s="70"/>
      <c r="D167" s="70"/>
      <c r="E167" s="70"/>
      <c r="F167" s="70"/>
      <c r="G167" s="70"/>
      <c r="H167" s="70"/>
      <c r="I167" s="70"/>
    </row>
    <row r="168" spans="2:9" x14ac:dyDescent="0.2">
      <c r="D168" s="70"/>
    </row>
    <row r="170" spans="2:9" x14ac:dyDescent="0.2">
      <c r="D170" s="71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D12" sqref="D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.1640625" style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Universidad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2026</v>
      </c>
      <c r="C3" s="77"/>
      <c r="D3" s="77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3" t="str">
        <f>B1</f>
        <v>Universidad de Guanajuato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150</v>
      </c>
      <c r="C8" s="90"/>
      <c r="D8" s="90"/>
      <c r="E8" s="90"/>
      <c r="F8" s="91"/>
    </row>
    <row r="9" spans="1:6" ht="22.5" x14ac:dyDescent="0.2">
      <c r="B9" s="81" t="s">
        <v>115</v>
      </c>
      <c r="C9" s="82" t="s">
        <v>116</v>
      </c>
      <c r="D9" s="66" t="s">
        <v>117</v>
      </c>
      <c r="E9" s="66" t="s">
        <v>118</v>
      </c>
      <c r="F9" s="67" t="s">
        <v>119</v>
      </c>
    </row>
    <row r="10" spans="1:6" x14ac:dyDescent="0.2">
      <c r="A10" s="42"/>
      <c r="B10" s="81"/>
      <c r="C10" s="82"/>
      <c r="D10" s="66" t="s">
        <v>120</v>
      </c>
      <c r="E10" s="66" t="s">
        <v>121</v>
      </c>
      <c r="F10" s="67" t="s">
        <v>122</v>
      </c>
    </row>
    <row r="11" spans="1:6" x14ac:dyDescent="0.2">
      <c r="B11" s="52"/>
      <c r="C11" s="53" t="s">
        <v>123</v>
      </c>
      <c r="D11" s="54">
        <f>SUM(D12:D20)</f>
        <v>363884756.76000005</v>
      </c>
      <c r="E11" s="54">
        <f t="shared" ref="E11:F11" si="0">SUM(E12:E20)</f>
        <v>350408399.08000004</v>
      </c>
      <c r="F11" s="55">
        <f t="shared" si="0"/>
        <v>13476357.679999992</v>
      </c>
    </row>
    <row r="12" spans="1:6" x14ac:dyDescent="0.2">
      <c r="B12" s="56">
        <v>1000</v>
      </c>
      <c r="C12" s="57" t="s">
        <v>124</v>
      </c>
      <c r="D12" s="58">
        <v>298108098.22000003</v>
      </c>
      <c r="E12" s="58">
        <v>296917000.17000002</v>
      </c>
      <c r="F12" s="59">
        <f>+D12-E12</f>
        <v>1191098.0500000119</v>
      </c>
    </row>
    <row r="13" spans="1:6" x14ac:dyDescent="0.2">
      <c r="B13" s="56">
        <v>2000</v>
      </c>
      <c r="C13" s="57" t="s">
        <v>125</v>
      </c>
      <c r="D13" s="58">
        <v>10251101.629999992</v>
      </c>
      <c r="E13" s="58">
        <v>8535950.6100000031</v>
      </c>
      <c r="F13" s="59">
        <f t="shared" ref="F13:F20" si="1">+D13-E13</f>
        <v>1715151.0199999884</v>
      </c>
    </row>
    <row r="14" spans="1:6" x14ac:dyDescent="0.2">
      <c r="B14" s="56">
        <v>3000</v>
      </c>
      <c r="C14" s="57" t="s">
        <v>126</v>
      </c>
      <c r="D14" s="58">
        <v>28388466.060000006</v>
      </c>
      <c r="E14" s="58">
        <v>25278470.380000003</v>
      </c>
      <c r="F14" s="59">
        <f t="shared" si="1"/>
        <v>3109995.6800000034</v>
      </c>
    </row>
    <row r="15" spans="1:6" x14ac:dyDescent="0.2">
      <c r="B15" s="56">
        <v>4000</v>
      </c>
      <c r="C15" s="57" t="s">
        <v>127</v>
      </c>
      <c r="D15" s="58">
        <v>24449813.799999997</v>
      </c>
      <c r="E15" s="58">
        <v>16989700.870000008</v>
      </c>
      <c r="F15" s="59">
        <f t="shared" si="1"/>
        <v>7460112.9299999885</v>
      </c>
    </row>
    <row r="16" spans="1:6" x14ac:dyDescent="0.2">
      <c r="B16" s="56">
        <v>5000</v>
      </c>
      <c r="C16" s="57" t="s">
        <v>128</v>
      </c>
      <c r="D16" s="58">
        <v>84381.11</v>
      </c>
      <c r="E16" s="58">
        <v>84381.11</v>
      </c>
      <c r="F16" s="59">
        <f t="shared" si="1"/>
        <v>0</v>
      </c>
    </row>
    <row r="17" spans="2:6" x14ac:dyDescent="0.2">
      <c r="B17" s="56">
        <v>6000</v>
      </c>
      <c r="C17" s="57" t="s">
        <v>129</v>
      </c>
      <c r="D17" s="58">
        <v>2602895.94</v>
      </c>
      <c r="E17" s="58">
        <v>2602895.94</v>
      </c>
      <c r="F17" s="59">
        <f t="shared" si="1"/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133</v>
      </c>
      <c r="D21" s="61">
        <f>SUM(D22:D30)</f>
        <v>590210170.43999994</v>
      </c>
      <c r="E21" s="61">
        <f t="shared" ref="E21:F21" si="2">SUM(E22:E30)</f>
        <v>579832057.82999992</v>
      </c>
      <c r="F21" s="62">
        <f t="shared" si="2"/>
        <v>10378112.609999999</v>
      </c>
    </row>
    <row r="22" spans="2:6" x14ac:dyDescent="0.2">
      <c r="B22" s="56">
        <v>1000</v>
      </c>
      <c r="C22" s="57" t="s">
        <v>124</v>
      </c>
      <c r="D22" s="58">
        <v>515427248.13</v>
      </c>
      <c r="E22" s="58">
        <v>515427248.13</v>
      </c>
      <c r="F22" s="59">
        <f>+D22-E22</f>
        <v>0</v>
      </c>
    </row>
    <row r="23" spans="2:6" x14ac:dyDescent="0.2">
      <c r="B23" s="56">
        <v>2000</v>
      </c>
      <c r="C23" s="57" t="s">
        <v>125</v>
      </c>
      <c r="D23" s="58">
        <v>5478909.0199999986</v>
      </c>
      <c r="E23" s="58">
        <v>4866308.629999998</v>
      </c>
      <c r="F23" s="59">
        <f t="shared" ref="F23:F30" si="3">+D23-E23</f>
        <v>612600.3900000006</v>
      </c>
    </row>
    <row r="24" spans="2:6" x14ac:dyDescent="0.2">
      <c r="B24" s="56">
        <v>3000</v>
      </c>
      <c r="C24" s="57" t="s">
        <v>126</v>
      </c>
      <c r="D24" s="58">
        <v>47045403.409999974</v>
      </c>
      <c r="E24" s="58">
        <v>37289891.189999975</v>
      </c>
      <c r="F24" s="59">
        <f t="shared" si="3"/>
        <v>9755512.2199999988</v>
      </c>
    </row>
    <row r="25" spans="2:6" x14ac:dyDescent="0.2">
      <c r="B25" s="56">
        <v>4000</v>
      </c>
      <c r="C25" s="57" t="s">
        <v>127</v>
      </c>
      <c r="D25" s="58">
        <v>175400</v>
      </c>
      <c r="E25" s="58">
        <v>165400</v>
      </c>
      <c r="F25" s="59">
        <f t="shared" si="3"/>
        <v>10000</v>
      </c>
    </row>
    <row r="26" spans="2:6" x14ac:dyDescent="0.2">
      <c r="B26" s="56">
        <v>5000</v>
      </c>
      <c r="C26" s="57" t="s">
        <v>128</v>
      </c>
      <c r="D26" s="58">
        <v>1406127.87</v>
      </c>
      <c r="E26" s="58">
        <v>1406127.87</v>
      </c>
      <c r="F26" s="59">
        <f t="shared" si="3"/>
        <v>0</v>
      </c>
    </row>
    <row r="27" spans="2:6" x14ac:dyDescent="0.2">
      <c r="B27" s="56">
        <v>6000</v>
      </c>
      <c r="C27" s="57" t="s">
        <v>129</v>
      </c>
      <c r="D27" s="58">
        <v>20677082.009999998</v>
      </c>
      <c r="E27" s="58">
        <v>20677082.009999998</v>
      </c>
      <c r="F27" s="59">
        <f t="shared" si="3"/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59">
        <f t="shared" si="3"/>
        <v>0</v>
      </c>
    </row>
    <row r="31" spans="2:6" ht="12" thickBot="1" x14ac:dyDescent="0.25">
      <c r="B31" s="48"/>
      <c r="C31" s="49" t="s">
        <v>36</v>
      </c>
      <c r="D31" s="50">
        <f>D11+D21</f>
        <v>954094927.20000005</v>
      </c>
      <c r="E31" s="50">
        <f t="shared" ref="E31:F31" si="4">E11+E21</f>
        <v>930240456.90999997</v>
      </c>
      <c r="F31" s="51">
        <f t="shared" si="4"/>
        <v>23854470.289999992</v>
      </c>
    </row>
    <row r="33" spans="3:3" x14ac:dyDescent="0.2">
      <c r="C33" s="69" t="s">
        <v>134</v>
      </c>
    </row>
    <row r="34" spans="3:3" x14ac:dyDescent="0.2">
      <c r="C34" s="68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Universidad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x14ac:dyDescent="0.2">
      <c r="C11" s="1" t="s">
        <v>152</v>
      </c>
    </row>
    <row r="13" spans="1:6" x14ac:dyDescent="0.2">
      <c r="C13" s="69" t="s">
        <v>140</v>
      </c>
    </row>
    <row r="14" spans="1:6" x14ac:dyDescent="0.2">
      <c r="C14" s="68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Universidad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152</v>
      </c>
    </row>
    <row r="13" spans="1:6" x14ac:dyDescent="0.2">
      <c r="C13" s="69" t="s">
        <v>145</v>
      </c>
    </row>
    <row r="14" spans="1:6" x14ac:dyDescent="0.2">
      <c r="C14" s="68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9" sqref="C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Universidad de Guanajuato</v>
      </c>
      <c r="C1" s="77"/>
      <c r="D1" s="77"/>
      <c r="E1" s="40" t="s">
        <v>0</v>
      </c>
      <c r="F1" s="41">
        <f>'Notas de Disciplina Financiera'!D1</f>
        <v>2026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Trimestral</v>
      </c>
    </row>
    <row r="3" spans="1:6" x14ac:dyDescent="0.2">
      <c r="B3" s="77" t="str">
        <f>'Notas de Disciplina Financiera'!A3</f>
        <v>Correspondiente del 01 de enero al 31 de marzo 2026</v>
      </c>
      <c r="C3" s="77"/>
      <c r="D3" s="77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  <c r="C9" s="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2024-03-15T21:50:03Z</dcterms:created>
  <dcterms:modified xsi:type="dcterms:W3CDTF">2026-04-28T20:15:21Z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