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 codeName="{316AF4FF-6532-DD95-964C-923D217D005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veron\Desktop\ARCHIVOS MODIFICADOS LDF\Definitivos\"/>
    </mc:Choice>
  </mc:AlternateContent>
  <xr:revisionPtr revIDLastSave="0" documentId="13_ncr:1_{63914A2E-C957-47C8-B012-7330D6138943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firstSheet="7" activeTab="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7" i="1" l="1"/>
  <c r="B25" i="1"/>
  <c r="C38" i="1"/>
  <c r="F18" i="2"/>
  <c r="B37" i="10"/>
  <c r="G157" i="6"/>
  <c r="G156" i="6"/>
  <c r="U148" i="24" s="1"/>
  <c r="G155" i="6"/>
  <c r="G154" i="6"/>
  <c r="G153" i="6"/>
  <c r="G152" i="6"/>
  <c r="G151" i="6"/>
  <c r="F150" i="6"/>
  <c r="E150" i="6"/>
  <c r="S142" i="24" s="1"/>
  <c r="D150" i="6"/>
  <c r="C150" i="6"/>
  <c r="B150" i="6"/>
  <c r="G149" i="6"/>
  <c r="G148" i="6"/>
  <c r="G147" i="6"/>
  <c r="G146" i="6" s="1"/>
  <c r="U138" i="24" s="1"/>
  <c r="F146" i="6"/>
  <c r="T138" i="24" s="1"/>
  <c r="E146" i="6"/>
  <c r="D146" i="6"/>
  <c r="C146" i="6"/>
  <c r="B146" i="6"/>
  <c r="G145" i="6"/>
  <c r="G144" i="6"/>
  <c r="G143" i="6"/>
  <c r="G142" i="6"/>
  <c r="G141" i="6"/>
  <c r="G140" i="6"/>
  <c r="G139" i="6"/>
  <c r="G138" i="6"/>
  <c r="F137" i="6"/>
  <c r="E137" i="6"/>
  <c r="D137" i="6"/>
  <c r="R129" i="24" s="1"/>
  <c r="C137" i="6"/>
  <c r="B137" i="6"/>
  <c r="G136" i="6"/>
  <c r="G135" i="6"/>
  <c r="G134" i="6"/>
  <c r="G133" i="6" s="1"/>
  <c r="U125" i="24" s="1"/>
  <c r="F133" i="6"/>
  <c r="E133" i="6"/>
  <c r="D133" i="6"/>
  <c r="C133" i="6"/>
  <c r="B133" i="6"/>
  <c r="G132" i="6"/>
  <c r="G131" i="6"/>
  <c r="G130" i="6"/>
  <c r="G129" i="6"/>
  <c r="G128" i="6"/>
  <c r="G127" i="6"/>
  <c r="G126" i="6"/>
  <c r="G125" i="6"/>
  <c r="G124" i="6"/>
  <c r="F123" i="6"/>
  <c r="E123" i="6"/>
  <c r="D123" i="6"/>
  <c r="R115" i="24" s="1"/>
  <c r="C123" i="6"/>
  <c r="B123" i="6"/>
  <c r="G122" i="6"/>
  <c r="G121" i="6"/>
  <c r="G120" i="6"/>
  <c r="G119" i="6"/>
  <c r="G118" i="6"/>
  <c r="G117" i="6"/>
  <c r="G116" i="6"/>
  <c r="G115" i="6"/>
  <c r="G114" i="6"/>
  <c r="F113" i="6"/>
  <c r="E113" i="6"/>
  <c r="D113" i="6"/>
  <c r="C113" i="6"/>
  <c r="B113" i="6"/>
  <c r="G112" i="6"/>
  <c r="G111" i="6"/>
  <c r="G110" i="6"/>
  <c r="G109" i="6"/>
  <c r="G108" i="6"/>
  <c r="G107" i="6"/>
  <c r="G106" i="6"/>
  <c r="U98" i="24" s="1"/>
  <c r="G105" i="6"/>
  <c r="G104" i="6"/>
  <c r="G103" i="6" s="1"/>
  <c r="F103" i="6"/>
  <c r="E103" i="6"/>
  <c r="D103" i="6"/>
  <c r="C103" i="6"/>
  <c r="B103" i="6"/>
  <c r="P95" i="24" s="1"/>
  <c r="G102" i="6"/>
  <c r="G101" i="6"/>
  <c r="G100" i="6"/>
  <c r="G99" i="6"/>
  <c r="G98" i="6"/>
  <c r="G97" i="6"/>
  <c r="G96" i="6"/>
  <c r="G93" i="6"/>
  <c r="U85" i="24" s="1"/>
  <c r="G95" i="6"/>
  <c r="G94" i="6"/>
  <c r="F93" i="6"/>
  <c r="E93" i="6"/>
  <c r="D93" i="6"/>
  <c r="C93" i="6"/>
  <c r="B93" i="6"/>
  <c r="G92" i="6"/>
  <c r="U84" i="24" s="1"/>
  <c r="G91" i="6"/>
  <c r="G90" i="6"/>
  <c r="G89" i="6"/>
  <c r="G88" i="6"/>
  <c r="G87" i="6"/>
  <c r="G86" i="6"/>
  <c r="F85" i="6"/>
  <c r="E85" i="6"/>
  <c r="D85" i="6"/>
  <c r="C85" i="6"/>
  <c r="B85" i="6"/>
  <c r="G82" i="6"/>
  <c r="G81" i="6"/>
  <c r="G80" i="6"/>
  <c r="G79" i="6"/>
  <c r="U72" i="24" s="1"/>
  <c r="G78" i="6"/>
  <c r="G77" i="6"/>
  <c r="G76" i="6"/>
  <c r="F75" i="6"/>
  <c r="E75" i="6"/>
  <c r="D75" i="6"/>
  <c r="C75" i="6"/>
  <c r="Q68" i="24" s="1"/>
  <c r="B75" i="6"/>
  <c r="G74" i="6"/>
  <c r="G73" i="6"/>
  <c r="G72" i="6"/>
  <c r="G71" i="6" s="1"/>
  <c r="U64" i="24" s="1"/>
  <c r="F71" i="6"/>
  <c r="E71" i="6"/>
  <c r="D71" i="6"/>
  <c r="R64" i="24" s="1"/>
  <c r="C71" i="6"/>
  <c r="B71" i="6"/>
  <c r="G70" i="6"/>
  <c r="G69" i="6"/>
  <c r="G68" i="6"/>
  <c r="G67" i="6"/>
  <c r="G66" i="6"/>
  <c r="G65" i="6"/>
  <c r="G64" i="6"/>
  <c r="G63" i="6"/>
  <c r="F62" i="6"/>
  <c r="E62" i="6"/>
  <c r="D62" i="6"/>
  <c r="C62" i="6"/>
  <c r="B62" i="6"/>
  <c r="P55" i="24" s="1"/>
  <c r="G61" i="6"/>
  <c r="G60" i="6"/>
  <c r="G59" i="6"/>
  <c r="G58" i="6" s="1"/>
  <c r="U51" i="24" s="1"/>
  <c r="F58" i="6"/>
  <c r="E58" i="6"/>
  <c r="D58" i="6"/>
  <c r="C58" i="6"/>
  <c r="B58" i="6"/>
  <c r="G57" i="6"/>
  <c r="G56" i="6"/>
  <c r="G55" i="6"/>
  <c r="G54" i="6"/>
  <c r="G53" i="6"/>
  <c r="G52" i="6"/>
  <c r="G51" i="6"/>
  <c r="G48" i="6" s="1"/>
  <c r="U41" i="24" s="1"/>
  <c r="G50" i="6"/>
  <c r="G49" i="6"/>
  <c r="F48" i="6"/>
  <c r="E48" i="6"/>
  <c r="D48" i="6"/>
  <c r="C48" i="6"/>
  <c r="B48" i="6"/>
  <c r="G47" i="6"/>
  <c r="G46" i="6"/>
  <c r="G45" i="6"/>
  <c r="G44" i="6"/>
  <c r="G43" i="6"/>
  <c r="G42" i="6"/>
  <c r="G41" i="6"/>
  <c r="U34" i="24" s="1"/>
  <c r="G40" i="6"/>
  <c r="G39" i="6"/>
  <c r="G38" i="6" s="1"/>
  <c r="U31" i="24" s="1"/>
  <c r="F38" i="6"/>
  <c r="E38" i="6"/>
  <c r="D38" i="6"/>
  <c r="C38" i="6"/>
  <c r="B38" i="6"/>
  <c r="G37" i="6"/>
  <c r="U30" i="24" s="1"/>
  <c r="G36" i="6"/>
  <c r="G35" i="6"/>
  <c r="G34" i="6"/>
  <c r="G33" i="6"/>
  <c r="G32" i="6"/>
  <c r="G31" i="6"/>
  <c r="G30" i="6"/>
  <c r="G29" i="6"/>
  <c r="F28" i="6"/>
  <c r="E28" i="6"/>
  <c r="D28" i="6"/>
  <c r="C28" i="6"/>
  <c r="B28" i="6"/>
  <c r="G27" i="6"/>
  <c r="G26" i="6"/>
  <c r="U19" i="24" s="1"/>
  <c r="G25" i="6"/>
  <c r="G24" i="6"/>
  <c r="G23" i="6"/>
  <c r="G22" i="6"/>
  <c r="G21" i="6"/>
  <c r="G20" i="6"/>
  <c r="G19" i="6"/>
  <c r="G18" i="6"/>
  <c r="U11" i="24" s="1"/>
  <c r="F18" i="6"/>
  <c r="E18" i="6"/>
  <c r="D18" i="6"/>
  <c r="C18" i="6"/>
  <c r="B18" i="6"/>
  <c r="G17" i="6"/>
  <c r="G16" i="6"/>
  <c r="G15" i="6"/>
  <c r="G14" i="6"/>
  <c r="G13" i="6"/>
  <c r="G12" i="6"/>
  <c r="G11" i="6"/>
  <c r="F10" i="6"/>
  <c r="E10" i="6"/>
  <c r="D10" i="6"/>
  <c r="D9" i="6" s="1"/>
  <c r="C10" i="6"/>
  <c r="B10" i="6"/>
  <c r="G27" i="7"/>
  <c r="G26" i="7"/>
  <c r="G25" i="7"/>
  <c r="G24" i="7"/>
  <c r="G23" i="7"/>
  <c r="G22" i="7"/>
  <c r="G19" i="7" s="1"/>
  <c r="U3" i="25" s="1"/>
  <c r="G21" i="7"/>
  <c r="G20" i="7"/>
  <c r="G17" i="7"/>
  <c r="G16" i="7"/>
  <c r="G15" i="7"/>
  <c r="G14" i="7"/>
  <c r="G13" i="7"/>
  <c r="G12" i="7"/>
  <c r="G9" i="7" s="1"/>
  <c r="U2" i="25" s="1"/>
  <c r="G11" i="7"/>
  <c r="G10" i="7"/>
  <c r="G75" i="8"/>
  <c r="G74" i="8"/>
  <c r="G73" i="8"/>
  <c r="G72" i="8"/>
  <c r="G71" i="8" s="1"/>
  <c r="F71" i="8"/>
  <c r="T63" i="26" s="1"/>
  <c r="E71" i="8"/>
  <c r="D71" i="8"/>
  <c r="C71" i="8"/>
  <c r="B71" i="8"/>
  <c r="G70" i="8"/>
  <c r="G69" i="8"/>
  <c r="G68" i="8"/>
  <c r="G67" i="8"/>
  <c r="U59" i="26" s="1"/>
  <c r="G66" i="8"/>
  <c r="G65" i="8"/>
  <c r="G64" i="8"/>
  <c r="G63" i="8"/>
  <c r="G62" i="8"/>
  <c r="F61" i="8"/>
  <c r="E61" i="8"/>
  <c r="D61" i="8"/>
  <c r="C61" i="8"/>
  <c r="B61" i="8"/>
  <c r="G60" i="8"/>
  <c r="G59" i="8"/>
  <c r="G58" i="8"/>
  <c r="G57" i="8"/>
  <c r="G56" i="8"/>
  <c r="G55" i="8"/>
  <c r="G54" i="8"/>
  <c r="F53" i="8"/>
  <c r="E53" i="8"/>
  <c r="D53" i="8"/>
  <c r="C53" i="8"/>
  <c r="B53" i="8"/>
  <c r="G52" i="8"/>
  <c r="G51" i="8"/>
  <c r="G50" i="8"/>
  <c r="G49" i="8"/>
  <c r="G48" i="8"/>
  <c r="G47" i="8"/>
  <c r="G46" i="8"/>
  <c r="U38" i="26" s="1"/>
  <c r="G45" i="8"/>
  <c r="G44" i="8" s="1"/>
  <c r="F44" i="8"/>
  <c r="E44" i="8"/>
  <c r="D44" i="8"/>
  <c r="C44" i="8"/>
  <c r="B44" i="8"/>
  <c r="G41" i="8"/>
  <c r="G40" i="8"/>
  <c r="G39" i="8"/>
  <c r="G38" i="8"/>
  <c r="F37" i="8"/>
  <c r="E37" i="8"/>
  <c r="D37" i="8"/>
  <c r="C37" i="8"/>
  <c r="B37" i="8"/>
  <c r="G36" i="8"/>
  <c r="G35" i="8"/>
  <c r="G34" i="8"/>
  <c r="G33" i="8"/>
  <c r="G32" i="8"/>
  <c r="G31" i="8"/>
  <c r="G30" i="8"/>
  <c r="G29" i="8"/>
  <c r="U22" i="26" s="1"/>
  <c r="G28" i="8"/>
  <c r="F27" i="8"/>
  <c r="E27" i="8"/>
  <c r="D27" i="8"/>
  <c r="C27" i="8"/>
  <c r="B27" i="8"/>
  <c r="G26" i="8"/>
  <c r="U19" i="26" s="1"/>
  <c r="G25" i="8"/>
  <c r="G24" i="8"/>
  <c r="G23" i="8"/>
  <c r="G22" i="8"/>
  <c r="G21" i="8"/>
  <c r="G20" i="8"/>
  <c r="G19" i="8" s="1"/>
  <c r="U12" i="26" s="1"/>
  <c r="F19" i="8"/>
  <c r="E19" i="8"/>
  <c r="D19" i="8"/>
  <c r="C19" i="8"/>
  <c r="B19" i="8"/>
  <c r="G18" i="8"/>
  <c r="G17" i="8"/>
  <c r="G16" i="8"/>
  <c r="G15" i="8"/>
  <c r="G14" i="8"/>
  <c r="G13" i="8"/>
  <c r="G12" i="8"/>
  <c r="G11" i="8"/>
  <c r="F10" i="8"/>
  <c r="E10" i="8"/>
  <c r="D10" i="8"/>
  <c r="C10" i="8"/>
  <c r="B10" i="8"/>
  <c r="G74" i="5"/>
  <c r="G73" i="5"/>
  <c r="G68" i="5"/>
  <c r="G61" i="5"/>
  <c r="G60" i="5"/>
  <c r="G58" i="5"/>
  <c r="G57" i="5"/>
  <c r="G56" i="5"/>
  <c r="G55" i="5"/>
  <c r="G53" i="5"/>
  <c r="G52" i="5"/>
  <c r="G51" i="5"/>
  <c r="G49" i="5"/>
  <c r="G48" i="5"/>
  <c r="G47" i="5"/>
  <c r="G46" i="5"/>
  <c r="G39" i="5"/>
  <c r="G38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4" i="5"/>
  <c r="G13" i="5"/>
  <c r="G12" i="5"/>
  <c r="U6" i="20" s="1"/>
  <c r="G11" i="5"/>
  <c r="B8" i="10"/>
  <c r="C6" i="23"/>
  <c r="B9" i="1"/>
  <c r="H25" i="23"/>
  <c r="G25" i="23"/>
  <c r="F25" i="23"/>
  <c r="E25" i="23"/>
  <c r="D25" i="23"/>
  <c r="U12" i="27"/>
  <c r="C7" i="23"/>
  <c r="A2" i="9" s="1"/>
  <c r="B7" i="13"/>
  <c r="G9" i="5"/>
  <c r="G10" i="5"/>
  <c r="U4" i="20" s="1"/>
  <c r="G15" i="5"/>
  <c r="G36" i="5"/>
  <c r="G35" i="5" s="1"/>
  <c r="U29" i="20" s="1"/>
  <c r="G37" i="5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D18" i="13"/>
  <c r="R12" i="31"/>
  <c r="E18" i="13"/>
  <c r="S12" i="31"/>
  <c r="F18" i="13"/>
  <c r="T12" i="31" s="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D7" i="13"/>
  <c r="D29" i="13" s="1"/>
  <c r="R22" i="31" s="1"/>
  <c r="E7" i="13"/>
  <c r="S2" i="31" s="1"/>
  <c r="F7" i="13"/>
  <c r="F29" i="13"/>
  <c r="T22" i="31" s="1"/>
  <c r="G7" i="13"/>
  <c r="U2" i="31"/>
  <c r="Q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 s="1"/>
  <c r="D21" i="12"/>
  <c r="R15" i="30" s="1"/>
  <c r="E21" i="12"/>
  <c r="S15" i="30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E7" i="12"/>
  <c r="F7" i="12"/>
  <c r="T2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/>
  <c r="E36" i="12"/>
  <c r="S27" i="30" s="1"/>
  <c r="F36" i="12"/>
  <c r="T27" i="30" s="1"/>
  <c r="G36" i="12"/>
  <c r="U27" i="30"/>
  <c r="Q2" i="30"/>
  <c r="R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C30" i="11" s="1"/>
  <c r="Q22" i="29" s="1"/>
  <c r="D8" i="11"/>
  <c r="R2" i="29"/>
  <c r="E8" i="11"/>
  <c r="F8" i="11"/>
  <c r="T2" i="29" s="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 s="1"/>
  <c r="F22" i="10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D32" i="10"/>
  <c r="R23" i="28" s="1"/>
  <c r="E29" i="10"/>
  <c r="S21" i="28"/>
  <c r="F29" i="10"/>
  <c r="T21" i="28"/>
  <c r="G29" i="10"/>
  <c r="U21" i="28" s="1"/>
  <c r="Q22" i="28"/>
  <c r="R22" i="28"/>
  <c r="S22" i="28"/>
  <c r="T22" i="28"/>
  <c r="U22" i="28"/>
  <c r="C32" i="10"/>
  <c r="Q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 s="1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5" i="27"/>
  <c r="D9" i="9"/>
  <c r="R2" i="27" s="1"/>
  <c r="S5" i="27"/>
  <c r="E9" i="9"/>
  <c r="S2" i="27"/>
  <c r="F9" i="9"/>
  <c r="U5" i="27"/>
  <c r="Q3" i="27"/>
  <c r="R3" i="27"/>
  <c r="S3" i="27"/>
  <c r="T3" i="27"/>
  <c r="U3" i="27"/>
  <c r="Q4" i="27"/>
  <c r="R4" i="27"/>
  <c r="S4" i="27"/>
  <c r="T4" i="27"/>
  <c r="U4" i="27"/>
  <c r="R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1" i="9"/>
  <c r="Q13" i="27" s="1"/>
  <c r="R16" i="27"/>
  <c r="D21" i="9"/>
  <c r="R13" i="27" s="1"/>
  <c r="S20" i="27"/>
  <c r="E21" i="9"/>
  <c r="S13" i="27" s="1"/>
  <c r="T16" i="27"/>
  <c r="F21" i="9"/>
  <c r="T13" i="27" s="1"/>
  <c r="Q14" i="27"/>
  <c r="R14" i="27"/>
  <c r="S14" i="27"/>
  <c r="T14" i="27"/>
  <c r="U14" i="27"/>
  <c r="Q15" i="27"/>
  <c r="R15" i="27"/>
  <c r="S15" i="27"/>
  <c r="T15" i="27"/>
  <c r="U15" i="27"/>
  <c r="Q16" i="27"/>
  <c r="S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P16" i="27"/>
  <c r="P20" i="27"/>
  <c r="P14" i="27"/>
  <c r="P15" i="27"/>
  <c r="P17" i="27"/>
  <c r="P18" i="27"/>
  <c r="P19" i="27"/>
  <c r="P21" i="27"/>
  <c r="P22" i="27"/>
  <c r="P23" i="27"/>
  <c r="B9" i="9"/>
  <c r="P2" i="27" s="1"/>
  <c r="A5" i="27"/>
  <c r="A4" i="27"/>
  <c r="A3" i="27"/>
  <c r="A2" i="27"/>
  <c r="C9" i="8"/>
  <c r="E9" i="8"/>
  <c r="S2" i="26"/>
  <c r="Q3" i="26"/>
  <c r="S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0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3" i="8"/>
  <c r="Q35" i="26"/>
  <c r="D43" i="8"/>
  <c r="R35" i="26"/>
  <c r="Q36" i="26"/>
  <c r="R36" i="26"/>
  <c r="S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E9" i="7"/>
  <c r="E19" i="7"/>
  <c r="S3" i="25" s="1"/>
  <c r="D9" i="7"/>
  <c r="R2" i="25" s="1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D84" i="6"/>
  <c r="R76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E9" i="6"/>
  <c r="F9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T2" i="24"/>
  <c r="Q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5" i="20"/>
  <c r="U7" i="20"/>
  <c r="U8" i="20"/>
  <c r="U9" i="20"/>
  <c r="U11" i="20"/>
  <c r="U12" i="20"/>
  <c r="U13" i="20"/>
  <c r="U14" i="20"/>
  <c r="U15" i="20"/>
  <c r="U17" i="20"/>
  <c r="U18" i="20"/>
  <c r="U19" i="20"/>
  <c r="U20" i="20"/>
  <c r="U21" i="20"/>
  <c r="U23" i="20"/>
  <c r="U24" i="20"/>
  <c r="U26" i="20"/>
  <c r="U27" i="20"/>
  <c r="U28" i="20"/>
  <c r="U30" i="20"/>
  <c r="U32" i="20"/>
  <c r="U33" i="20"/>
  <c r="G50" i="5"/>
  <c r="U42" i="20" s="1"/>
  <c r="U38" i="20"/>
  <c r="U39" i="20"/>
  <c r="U41" i="20"/>
  <c r="U43" i="20"/>
  <c r="U44" i="20"/>
  <c r="U45" i="20"/>
  <c r="U47" i="20"/>
  <c r="U48" i="20"/>
  <c r="U49" i="20"/>
  <c r="G59" i="5"/>
  <c r="U51" i="20"/>
  <c r="U52" i="20"/>
  <c r="U53" i="20"/>
  <c r="G62" i="5"/>
  <c r="U54" i="20" s="1"/>
  <c r="G63" i="5"/>
  <c r="U55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 s="1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C45" i="5"/>
  <c r="Q37" i="20" s="1"/>
  <c r="D45" i="5"/>
  <c r="E45" i="5"/>
  <c r="S37" i="20" s="1"/>
  <c r="F45" i="5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 s="1"/>
  <c r="F75" i="5"/>
  <c r="T62" i="20"/>
  <c r="P61" i="20"/>
  <c r="B75" i="5"/>
  <c r="P62" i="20"/>
  <c r="P60" i="20"/>
  <c r="P58" i="20"/>
  <c r="B67" i="5"/>
  <c r="P57" i="20" s="1"/>
  <c r="B45" i="5"/>
  <c r="P37" i="20" s="1"/>
  <c r="B54" i="5"/>
  <c r="P51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P10" i="20" s="1"/>
  <c r="B28" i="5"/>
  <c r="B35" i="5"/>
  <c r="P29" i="20" s="1"/>
  <c r="B37" i="5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Q67" i="15" s="1"/>
  <c r="D20" i="23"/>
  <c r="B6" i="1" s="1"/>
  <c r="F18" i="23"/>
  <c r="K6" i="3" s="1"/>
  <c r="E18" i="23"/>
  <c r="J6" i="3" s="1"/>
  <c r="D18" i="23"/>
  <c r="I6" i="3"/>
  <c r="F6" i="1"/>
  <c r="E6" i="1"/>
  <c r="F5" i="13"/>
  <c r="E5" i="13"/>
  <c r="D5" i="13"/>
  <c r="B5" i="13"/>
  <c r="E5" i="12"/>
  <c r="D5" i="12"/>
  <c r="B5" i="12"/>
  <c r="F5" i="12"/>
  <c r="I25" i="23"/>
  <c r="D23" i="23"/>
  <c r="B6" i="11"/>
  <c r="I23" i="23"/>
  <c r="G6" i="11"/>
  <c r="H23" i="23"/>
  <c r="F6" i="11" s="1"/>
  <c r="G23" i="23"/>
  <c r="E6" i="11" s="1"/>
  <c r="F23" i="23"/>
  <c r="D6" i="10" s="1"/>
  <c r="D6" i="11"/>
  <c r="E23" i="23"/>
  <c r="C6" i="11"/>
  <c r="G6" i="10"/>
  <c r="E6" i="10"/>
  <c r="C6" i="10"/>
  <c r="B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W3" i="17" s="1"/>
  <c r="H14" i="3"/>
  <c r="V4" i="17" s="1"/>
  <c r="G14" i="3"/>
  <c r="E14" i="3"/>
  <c r="S4" i="17" s="1"/>
  <c r="K8" i="3"/>
  <c r="Y3" i="17" s="1"/>
  <c r="J8" i="3"/>
  <c r="H8" i="3"/>
  <c r="G8" i="3"/>
  <c r="U3" i="17"/>
  <c r="E8" i="3"/>
  <c r="E20" i="3" s="1"/>
  <c r="S5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G22" i="2"/>
  <c r="U14" i="16" s="1"/>
  <c r="F22" i="2"/>
  <c r="E22" i="2"/>
  <c r="T14" i="16" s="1"/>
  <c r="D22" i="2"/>
  <c r="R14" i="16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/>
  <c r="B63" i="4"/>
  <c r="B55" i="4"/>
  <c r="B53" i="4"/>
  <c r="P30" i="18" s="1"/>
  <c r="B49" i="4"/>
  <c r="P27" i="18" s="1"/>
  <c r="B48" i="4"/>
  <c r="B37" i="4"/>
  <c r="B8" i="4"/>
  <c r="P2" i="18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28" i="18"/>
  <c r="P29" i="18"/>
  <c r="P20" i="18"/>
  <c r="P21" i="18"/>
  <c r="P23" i="18"/>
  <c r="P24" i="18"/>
  <c r="P19" i="18"/>
  <c r="P16" i="18"/>
  <c r="P17" i="18"/>
  <c r="P7" i="18"/>
  <c r="P8" i="18"/>
  <c r="P6" i="18"/>
  <c r="P3" i="18"/>
  <c r="P4" i="18"/>
  <c r="P5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Q76" i="15" s="1"/>
  <c r="F31" i="1"/>
  <c r="F38" i="1"/>
  <c r="Q87" i="15" s="1"/>
  <c r="F42" i="1"/>
  <c r="Q91" i="15"/>
  <c r="F63" i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E23" i="1"/>
  <c r="P71" i="15"/>
  <c r="E27" i="1"/>
  <c r="P76" i="15"/>
  <c r="E31" i="1"/>
  <c r="P80" i="15" s="1"/>
  <c r="E38" i="1"/>
  <c r="P87" i="15" s="1"/>
  <c r="E42" i="1"/>
  <c r="P103" i="15"/>
  <c r="E63" i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47" i="1" s="1"/>
  <c r="C17" i="1"/>
  <c r="Q12" i="15" s="1"/>
  <c r="C25" i="1"/>
  <c r="C31" i="1"/>
  <c r="Q26" i="15" s="1"/>
  <c r="C41" i="1"/>
  <c r="Q37" i="15" s="1"/>
  <c r="C60" i="1"/>
  <c r="Q53" i="15" s="1"/>
  <c r="P45" i="15"/>
  <c r="Q45" i="15"/>
  <c r="P46" i="15"/>
  <c r="Q46" i="15"/>
  <c r="Q47" i="15"/>
  <c r="P48" i="15"/>
  <c r="Q48" i="15"/>
  <c r="Q49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7" i="15"/>
  <c r="P28" i="15"/>
  <c r="P29" i="15"/>
  <c r="P30" i="15"/>
  <c r="P31" i="15"/>
  <c r="P32" i="15"/>
  <c r="B38" i="1"/>
  <c r="P3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D68" i="4"/>
  <c r="R36" i="18" s="1"/>
  <c r="C64" i="4"/>
  <c r="D64" i="4"/>
  <c r="C63" i="4"/>
  <c r="D63" i="4"/>
  <c r="R32" i="18" s="1"/>
  <c r="C48" i="4"/>
  <c r="Q26" i="18" s="1"/>
  <c r="C55" i="4"/>
  <c r="D55" i="4"/>
  <c r="R31" i="18" s="1"/>
  <c r="C53" i="4"/>
  <c r="Q30" i="18" s="1"/>
  <c r="D53" i="4"/>
  <c r="R30" i="18" s="1"/>
  <c r="D48" i="4"/>
  <c r="C49" i="4"/>
  <c r="Q27" i="18" s="1"/>
  <c r="D49" i="4"/>
  <c r="C29" i="4"/>
  <c r="Q15" i="18" s="1"/>
  <c r="D29" i="4"/>
  <c r="R15" i="18" s="1"/>
  <c r="C40" i="4"/>
  <c r="Q22" i="18"/>
  <c r="D40" i="4"/>
  <c r="C37" i="4"/>
  <c r="C44" i="4" s="1"/>
  <c r="Q25" i="18" s="1"/>
  <c r="D37" i="4"/>
  <c r="C17" i="4"/>
  <c r="Q9" i="18" s="1"/>
  <c r="C13" i="4"/>
  <c r="Q6" i="18" s="1"/>
  <c r="D13" i="4"/>
  <c r="V14" i="16"/>
  <c r="C13" i="2"/>
  <c r="Q8" i="16"/>
  <c r="D13" i="2"/>
  <c r="R8" i="16"/>
  <c r="E13" i="2"/>
  <c r="S8" i="16" s="1"/>
  <c r="F13" i="2"/>
  <c r="T8" i="16"/>
  <c r="G13" i="2"/>
  <c r="U8" i="16" s="1"/>
  <c r="H13" i="2"/>
  <c r="V8" i="16" s="1"/>
  <c r="B13" i="2"/>
  <c r="P8" i="16"/>
  <c r="C9" i="2"/>
  <c r="Q4" i="16"/>
  <c r="D9" i="2"/>
  <c r="E9" i="2"/>
  <c r="S4" i="16" s="1"/>
  <c r="F9" i="2"/>
  <c r="T4" i="16"/>
  <c r="G9" i="2"/>
  <c r="U4" i="16"/>
  <c r="H9" i="2"/>
  <c r="B9" i="2"/>
  <c r="P4" i="16" s="1"/>
  <c r="R27" i="18"/>
  <c r="Q32" i="18"/>
  <c r="R26" i="18"/>
  <c r="Q31" i="18"/>
  <c r="R33" i="18"/>
  <c r="R37" i="18"/>
  <c r="R6" i="18"/>
  <c r="Q33" i="18"/>
  <c r="G8" i="2"/>
  <c r="G20" i="2" s="1"/>
  <c r="U13" i="16" s="1"/>
  <c r="U3" i="16"/>
  <c r="E8" i="2"/>
  <c r="E20" i="2"/>
  <c r="S13" i="16" s="1"/>
  <c r="F8" i="2"/>
  <c r="T3" i="16" s="1"/>
  <c r="C8" i="2"/>
  <c r="C20" i="2"/>
  <c r="Q13" i="16" s="1"/>
  <c r="C8" i="4"/>
  <c r="Q2" i="18" s="1"/>
  <c r="Q5" i="18"/>
  <c r="D8" i="4"/>
  <c r="D21" i="4" s="1"/>
  <c r="R5" i="18"/>
  <c r="Q2" i="25"/>
  <c r="E47" i="1"/>
  <c r="E59" i="1"/>
  <c r="P57" i="15"/>
  <c r="F79" i="1"/>
  <c r="Q119" i="15" s="1"/>
  <c r="Q106" i="15"/>
  <c r="P4" i="15"/>
  <c r="S3" i="16"/>
  <c r="Q3" i="16"/>
  <c r="E29" i="7"/>
  <c r="S4" i="25" s="1"/>
  <c r="D31" i="12"/>
  <c r="R23" i="30" s="1"/>
  <c r="B31" i="12"/>
  <c r="P23" i="30"/>
  <c r="U2" i="30"/>
  <c r="P2" i="30"/>
  <c r="D30" i="11"/>
  <c r="R22" i="29" s="1"/>
  <c r="B30" i="11"/>
  <c r="P22" i="29" s="1"/>
  <c r="R21" i="28"/>
  <c r="B32" i="10"/>
  <c r="P23" i="28"/>
  <c r="U20" i="27"/>
  <c r="G21" i="9"/>
  <c r="U13" i="27" s="1"/>
  <c r="U22" i="27"/>
  <c r="F33" i="9"/>
  <c r="T24" i="27" s="1"/>
  <c r="B21" i="9"/>
  <c r="P13" i="27" s="1"/>
  <c r="G9" i="9"/>
  <c r="C9" i="9"/>
  <c r="T2" i="27"/>
  <c r="D33" i="9"/>
  <c r="R24" i="27" s="1"/>
  <c r="S2" i="24"/>
  <c r="E29" i="13"/>
  <c r="S22" i="31" s="1"/>
  <c r="R2" i="31"/>
  <c r="S2" i="25"/>
  <c r="B44" i="4"/>
  <c r="P25" i="18" s="1"/>
  <c r="R19" i="18"/>
  <c r="D65" i="5"/>
  <c r="R56" i="20" s="1"/>
  <c r="R37" i="20"/>
  <c r="B65" i="5"/>
  <c r="P56" i="20" s="1"/>
  <c r="E41" i="5"/>
  <c r="D41" i="5"/>
  <c r="G20" i="3"/>
  <c r="U5" i="17" s="1"/>
  <c r="U4" i="17"/>
  <c r="P95" i="15"/>
  <c r="P104" i="15"/>
  <c r="Q2" i="27"/>
  <c r="C33" i="9"/>
  <c r="Q24" i="27" s="1"/>
  <c r="P47" i="15"/>
  <c r="P49" i="15"/>
  <c r="P50" i="15"/>
  <c r="B60" i="1"/>
  <c r="P53" i="15" s="1"/>
  <c r="Q2" i="29" l="1"/>
  <c r="F30" i="11"/>
  <c r="T22" i="29" s="1"/>
  <c r="G29" i="7"/>
  <c r="U4" i="25" s="1"/>
  <c r="S3" i="17"/>
  <c r="S14" i="16"/>
  <c r="H20" i="3"/>
  <c r="V5" i="17" s="1"/>
  <c r="C57" i="4"/>
  <c r="C59" i="4" s="1"/>
  <c r="Q19" i="18"/>
  <c r="R2" i="18"/>
  <c r="B72" i="4"/>
  <c r="B21" i="4"/>
  <c r="B23" i="4" s="1"/>
  <c r="D70" i="5"/>
  <c r="R34" i="20"/>
  <c r="F41" i="5"/>
  <c r="T34" i="20" s="1"/>
  <c r="B41" i="5"/>
  <c r="X3" i="17"/>
  <c r="J20" i="3"/>
  <c r="X5" i="17" s="1"/>
  <c r="G85" i="6"/>
  <c r="R22" i="18"/>
  <c r="D44" i="4"/>
  <c r="R25" i="18" s="1"/>
  <c r="C5" i="12"/>
  <c r="C5" i="13"/>
  <c r="U16" i="20"/>
  <c r="G16" i="5"/>
  <c r="U10" i="20" s="1"/>
  <c r="U40" i="20"/>
  <c r="G45" i="5"/>
  <c r="D9" i="8"/>
  <c r="R3" i="26"/>
  <c r="D159" i="6"/>
  <c r="R150" i="24" s="1"/>
  <c r="R2" i="24"/>
  <c r="F84" i="6"/>
  <c r="T77" i="24"/>
  <c r="R4" i="16"/>
  <c r="D8" i="2"/>
  <c r="P26" i="15"/>
  <c r="B47" i="1"/>
  <c r="R3" i="24"/>
  <c r="F43" i="8"/>
  <c r="Q12" i="31"/>
  <c r="C29" i="13"/>
  <c r="Q22" i="31" s="1"/>
  <c r="G53" i="8"/>
  <c r="U45" i="26" s="1"/>
  <c r="U48" i="26"/>
  <c r="S53" i="26"/>
  <c r="E43" i="8"/>
  <c r="G62" i="6"/>
  <c r="U55" i="24" s="1"/>
  <c r="U58" i="24"/>
  <c r="U134" i="24"/>
  <c r="G137" i="6"/>
  <c r="U129" i="24" s="1"/>
  <c r="G10" i="8"/>
  <c r="U8" i="26"/>
  <c r="G10" i="6"/>
  <c r="U8" i="24"/>
  <c r="U25" i="20"/>
  <c r="G28" i="5"/>
  <c r="U22" i="20" s="1"/>
  <c r="S46" i="20"/>
  <c r="E65" i="5"/>
  <c r="S56" i="20" s="1"/>
  <c r="B84" i="6"/>
  <c r="P76" i="24" s="1"/>
  <c r="T15" i="28"/>
  <c r="F32" i="10"/>
  <c r="T23" i="28" s="1"/>
  <c r="G41" i="5"/>
  <c r="U3" i="20"/>
  <c r="U36" i="26"/>
  <c r="P45" i="26"/>
  <c r="B43" i="8"/>
  <c r="G150" i="6"/>
  <c r="U142" i="24" s="1"/>
  <c r="E79" i="1"/>
  <c r="P119" i="15" s="1"/>
  <c r="P110" i="15"/>
  <c r="F65" i="5"/>
  <c r="T37" i="20"/>
  <c r="T12" i="26"/>
  <c r="F9" i="8"/>
  <c r="T2" i="26" s="1"/>
  <c r="S34" i="20"/>
  <c r="V4" i="16"/>
  <c r="H8" i="2"/>
  <c r="Q36" i="18"/>
  <c r="C72" i="4"/>
  <c r="F47" i="1"/>
  <c r="Q80" i="15"/>
  <c r="G30" i="11"/>
  <c r="U22" i="29" s="1"/>
  <c r="U2" i="29"/>
  <c r="U12" i="31"/>
  <c r="G29" i="13"/>
  <c r="U22" i="31" s="1"/>
  <c r="G27" i="8"/>
  <c r="U20" i="26" s="1"/>
  <c r="G37" i="8"/>
  <c r="U30" i="26" s="1"/>
  <c r="U33" i="26"/>
  <c r="G61" i="8"/>
  <c r="U53" i="26" s="1"/>
  <c r="C9" i="6"/>
  <c r="Q51" i="24"/>
  <c r="G123" i="6"/>
  <c r="U115" i="24" s="1"/>
  <c r="U120" i="24"/>
  <c r="E84" i="6"/>
  <c r="S125" i="24"/>
  <c r="P26" i="18"/>
  <c r="B57" i="4"/>
  <c r="B59" i="4" s="1"/>
  <c r="T3" i="25"/>
  <c r="F29" i="7"/>
  <c r="T4" i="25" s="1"/>
  <c r="E31" i="12"/>
  <c r="S23" i="30" s="1"/>
  <c r="S2" i="30"/>
  <c r="P30" i="26"/>
  <c r="B9" i="8"/>
  <c r="P2" i="26" s="1"/>
  <c r="P41" i="24"/>
  <c r="B9" i="6"/>
  <c r="G75" i="6"/>
  <c r="U68" i="24" s="1"/>
  <c r="G113" i="6"/>
  <c r="U105" i="24" s="1"/>
  <c r="U109" i="24"/>
  <c r="Q2" i="26"/>
  <c r="C77" i="8"/>
  <c r="Q68" i="26" s="1"/>
  <c r="U50" i="20"/>
  <c r="G54" i="5"/>
  <c r="U46" i="20" s="1"/>
  <c r="R12" i="18"/>
  <c r="D23" i="4"/>
  <c r="Q42" i="15"/>
  <c r="C62" i="1"/>
  <c r="Q54" i="15" s="1"/>
  <c r="E30" i="11"/>
  <c r="S22" i="29" s="1"/>
  <c r="G28" i="6"/>
  <c r="U21" i="24" s="1"/>
  <c r="U22" i="24"/>
  <c r="C84" i="6"/>
  <c r="Q76" i="24" s="1"/>
  <c r="Q105" i="24"/>
  <c r="D72" i="4"/>
  <c r="B8" i="2"/>
  <c r="C41" i="5"/>
  <c r="E32" i="10"/>
  <c r="S23" i="28" s="1"/>
  <c r="C21" i="4"/>
  <c r="A2" i="10"/>
  <c r="C31" i="12"/>
  <c r="Q23" i="30" s="1"/>
  <c r="A2" i="6"/>
  <c r="A2" i="11"/>
  <c r="C65" i="5"/>
  <c r="Q56" i="20" s="1"/>
  <c r="S2" i="29"/>
  <c r="F31" i="12"/>
  <c r="T23" i="30" s="1"/>
  <c r="D57" i="4"/>
  <c r="D59" i="4" s="1"/>
  <c r="A2" i="12"/>
  <c r="F6" i="10"/>
  <c r="G33" i="9"/>
  <c r="U24" i="27" s="1"/>
  <c r="E33" i="9"/>
  <c r="S24" i="27" s="1"/>
  <c r="U2" i="27"/>
  <c r="B33" i="9"/>
  <c r="P24" i="27" s="1"/>
  <c r="V3" i="17"/>
  <c r="C29" i="7"/>
  <c r="Q4" i="25" s="1"/>
  <c r="B29" i="7"/>
  <c r="P4" i="25" s="1"/>
  <c r="K20" i="3"/>
  <c r="Y5" i="17" s="1"/>
  <c r="D29" i="7"/>
  <c r="R4" i="25" s="1"/>
  <c r="I20" i="3"/>
  <c r="W5" i="17" s="1"/>
  <c r="P12" i="18" l="1"/>
  <c r="B74" i="4"/>
  <c r="P39" i="18" s="1"/>
  <c r="P38" i="18"/>
  <c r="E70" i="5"/>
  <c r="P34" i="20"/>
  <c r="B70" i="5"/>
  <c r="U34" i="20"/>
  <c r="G42" i="5"/>
  <c r="U35" i="20" s="1"/>
  <c r="S35" i="26"/>
  <c r="E77" i="8"/>
  <c r="S68" i="26" s="1"/>
  <c r="U3" i="24"/>
  <c r="G9" i="6"/>
  <c r="R2" i="26"/>
  <c r="D77" i="8"/>
  <c r="R68" i="26" s="1"/>
  <c r="P13" i="18"/>
  <c r="B25" i="4"/>
  <c r="V3" i="16"/>
  <c r="H20" i="2"/>
  <c r="V13" i="16" s="1"/>
  <c r="P42" i="15"/>
  <c r="B62" i="1"/>
  <c r="P54" i="15" s="1"/>
  <c r="Q34" i="20"/>
  <c r="C70" i="5"/>
  <c r="B20" i="2"/>
  <c r="P3" i="16"/>
  <c r="D20" i="2"/>
  <c r="R13" i="16" s="1"/>
  <c r="R3" i="16"/>
  <c r="U37" i="20"/>
  <c r="G65" i="5"/>
  <c r="U56" i="20" s="1"/>
  <c r="R38" i="18"/>
  <c r="D74" i="4"/>
  <c r="R39" i="18" s="1"/>
  <c r="D25" i="4"/>
  <c r="R13" i="18"/>
  <c r="Q2" i="24"/>
  <c r="C159" i="6"/>
  <c r="Q150" i="24" s="1"/>
  <c r="P35" i="26"/>
  <c r="B77" i="8"/>
  <c r="P68" i="26" s="1"/>
  <c r="U3" i="26"/>
  <c r="G9" i="8"/>
  <c r="U2" i="26" s="1"/>
  <c r="B159" i="6"/>
  <c r="P150" i="24" s="1"/>
  <c r="P2" i="24"/>
  <c r="G84" i="6"/>
  <c r="U76" i="24" s="1"/>
  <c r="U77" i="24"/>
  <c r="Q95" i="15"/>
  <c r="F59" i="1"/>
  <c r="G43" i="8"/>
  <c r="T76" i="24"/>
  <c r="F159" i="6"/>
  <c r="T150" i="24" s="1"/>
  <c r="C74" i="4"/>
  <c r="Q39" i="18" s="1"/>
  <c r="Q38" i="18"/>
  <c r="T35" i="26"/>
  <c r="F77" i="8"/>
  <c r="T68" i="26" s="1"/>
  <c r="C23" i="4"/>
  <c r="Q12" i="18"/>
  <c r="E159" i="6"/>
  <c r="S150" i="24" s="1"/>
  <c r="S76" i="24"/>
  <c r="T56" i="20"/>
  <c r="F70" i="5"/>
  <c r="E81" i="1"/>
  <c r="P120" i="15" s="1"/>
  <c r="G77" i="8" l="1"/>
  <c r="U68" i="26" s="1"/>
  <c r="U35" i="26"/>
  <c r="U2" i="24"/>
  <c r="G159" i="6"/>
  <c r="U150" i="24" s="1"/>
  <c r="Q104" i="15"/>
  <c r="F81" i="1"/>
  <c r="Q120" i="15" s="1"/>
  <c r="C25" i="4"/>
  <c r="Q13" i="18"/>
  <c r="P14" i="18"/>
  <c r="B33" i="4"/>
  <c r="P18" i="18" s="1"/>
  <c r="D33" i="4"/>
  <c r="R18" i="18" s="1"/>
  <c r="R14" i="18"/>
  <c r="F20" i="2"/>
  <c r="T13" i="16" s="1"/>
  <c r="P13" i="16"/>
  <c r="G70" i="5"/>
  <c r="C33" i="4" l="1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<sst xmlns="http://schemas.openxmlformats.org/spreadsheetml/2006/main" count="4243" uniqueCount="3305">
  <si>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</si>
  <si>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</si>
  <si>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</si>
  <si>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</si>
  <si>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</si>
  <si>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</si>
  <si>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</si>
  <si>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</si>
  <si>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</si>
  <si>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</si>
  <si>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</si>
  <si>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</si>
  <si>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</si>
  <si>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</si>
  <si>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</si>
  <si>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</si>
  <si>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</si>
  <si>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</si>
  <si>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</si>
  <si>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</si>
  <si>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</si>
  <si>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</si>
  <si>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</si>
  <si>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</si>
  <si>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</si>
  <si>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</si>
  <si>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</si>
  <si>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</si>
  <si>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</si>
  <si>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</si>
  <si>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</si>
  <si>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</si>
  <si>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</si>
  <si>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</si>
  <si>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</si>
  <si>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</si>
  <si>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</si>
  <si>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</si>
  <si>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</si>
  <si>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</si>
  <si>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</si>
  <si>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</si>
  <si>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</si>
  <si>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</si>
  <si>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</si>
  <si>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</si>
  <si>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</si>
  <si>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</si>
  <si>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</si>
  <si>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</si>
  <si>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</si>
  <si>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</si>
  <si>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</si>
  <si>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</si>
  <si>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</si>
  <si>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</si>
  <si>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</si>
  <si>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</si>
  <si>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</si>
  <si>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</si>
  <si>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</si>
  <si>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</si>
  <si>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</si>
  <si>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</si>
  <si>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</si>
  <si>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</si>
  <si>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</si>
  <si>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</si>
  <si>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</si>
  <si>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</si>
  <si>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</si>
  <si>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</si>
  <si>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</si>
  <si>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</si>
  <si>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</si>
  <si>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</si>
  <si>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</si>
  <si>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</si>
  <si>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</si>
  <si>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</si>
  <si>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</si>
  <si>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</si>
  <si>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</si>
  <si>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</si>
  <si>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</si>
  <si>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</si>
  <si>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</si>
  <si>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</si>
  <si>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</si>
  <si>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</si>
  <si>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</si>
  <si>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</si>
  <si>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</si>
  <si>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</si>
  <si>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</si>
  <si>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</si>
  <si>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</si>
  <si>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</si>
  <si>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</si>
  <si>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</si>
  <si>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</si>
  <si>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</si>
  <si>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</si>
  <si>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</si>
  <si>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</si>
  <si>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</si>
  <si>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</si>
  <si>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</si>
  <si>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</si>
  <si>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</si>
  <si>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</si>
  <si>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</si>
  <si>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</si>
  <si>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</si>
  <si>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</si>
  <si>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</si>
  <si>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</si>
  <si>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</si>
  <si>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</si>
  <si>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</si>
  <si>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</si>
  <si>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</si>
  <si>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</si>
  <si>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</si>
  <si>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</si>
  <si>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</si>
  <si>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</si>
  <si>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</si>
  <si>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</si>
  <si>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</si>
  <si>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</si>
  <si>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</si>
  <si>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</si>
  <si>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</si>
  <si>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</si>
  <si>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</si>
  <si>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</si>
  <si>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</si>
  <si>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</si>
  <si>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</si>
  <si>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</si>
  <si>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</si>
  <si>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</si>
  <si>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</si>
  <si>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</si>
  <si>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</si>
  <si>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</si>
  <si>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</si>
  <si>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</si>
  <si>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</si>
  <si>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</si>
  <si>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</si>
  <si>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</si>
  <si>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</si>
  <si>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</si>
  <si>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</si>
  <si>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</si>
  <si>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</si>
  <si>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</si>
  <si>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</si>
  <si>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</si>
  <si>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</si>
  <si>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</si>
  <si>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</si>
  <si>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</si>
  <si>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</si>
  <si>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</si>
  <si>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</si>
  <si>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</si>
  <si>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</si>
  <si>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</si>
  <si>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</si>
  <si>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</si>
  <si>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</si>
  <si>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</si>
  <si>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</si>
  <si>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</si>
  <si>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</si>
  <si>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</si>
  <si>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</si>
  <si>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</si>
  <si>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</si>
  <si>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</si>
  <si>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</si>
  <si>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</si>
  <si>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</si>
  <si>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</si>
  <si>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</si>
  <si>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</si>
  <si>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</si>
  <si>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</si>
  <si>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</si>
  <si>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</si>
  <si>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</si>
  <si>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</si>
  <si>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</si>
  <si>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</si>
  <si>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</si>
  <si>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</si>
  <si>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</si>
  <si>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</si>
  <si>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</si>
  <si>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</si>
  <si>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</si>
  <si>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</si>
  <si>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</si>
  <si>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</si>
  <si>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</si>
  <si>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</si>
  <si>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</si>
  <si>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</si>
  <si>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</si>
  <si>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</si>
  <si>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</si>
  <si>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</si>
  <si>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</si>
  <si>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</si>
  <si>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</si>
  <si>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</si>
  <si>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</si>
  <si>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</si>
  <si>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</si>
  <si>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</si>
  <si>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</si>
  <si>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</si>
  <si>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</si>
  <si>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</si>
  <si>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</si>
  <si>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</si>
  <si>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</si>
  <si>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</si>
  <si>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</si>
  <si>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</si>
  <si>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</si>
  <si>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</si>
  <si>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</si>
  <si>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</si>
  <si>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</si>
  <si>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</si>
  <si>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</si>
  <si>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</si>
  <si>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</si>
  <si>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</si>
  <si>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</si>
  <si>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</si>
  <si>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</si>
  <si>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</si>
  <si>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</si>
  <si>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</si>
  <si>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</si>
  <si>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</si>
  <si>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</si>
  <si>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</si>
  <si>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</si>
  <si>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</si>
  <si>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</si>
  <si>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</si>
  <si>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</si>
  <si>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</si>
  <si>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</si>
  <si>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</si>
  <si>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</si>
  <si>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</si>
  <si>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</si>
  <si>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</si>
  <si>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</si>
  <si>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</si>
  <si>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</si>
  <si>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</si>
  <si>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</si>
  <si>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</si>
  <si>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</si>
  <si>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</si>
  <si>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</si>
  <si>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</si>
  <si>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</si>
  <si>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</si>
  <si>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</si>
  <si>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</si>
  <si>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</si>
  <si>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</si>
  <si>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</si>
  <si>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</si>
  <si>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</si>
  <si>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</si>
  <si>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</si>
  <si>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</si>
  <si>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</si>
  <si>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</si>
  <si>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</si>
  <si>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</si>
  <si>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</si>
  <si>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</si>
  <si>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</si>
  <si>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</si>
  <si>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</si>
  <si>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</si>
  <si>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</si>
  <si>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</si>
  <si>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</si>
  <si>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</si>
  <si>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</si>
  <si>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</si>
  <si>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</si>
  <si>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</si>
  <si>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</si>
  <si>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</si>
  <si>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</si>
  <si>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</si>
  <si>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</si>
  <si>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</si>
  <si>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</si>
  <si>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</si>
  <si>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</si>
  <si>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</si>
  <si>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</si>
  <si>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</si>
  <si>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</si>
  <si>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</si>
  <si>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</si>
  <si>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</si>
  <si>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</si>
  <si>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</si>
  <si>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</si>
  <si>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</si>
  <si>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</si>
  <si>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</si>
  <si>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</si>
  <si>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</si>
  <si>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</si>
  <si>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</si>
  <si>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</si>
  <si>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</si>
  <si>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</si>
  <si>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</si>
  <si>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</si>
  <si>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</si>
  <si>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</si>
  <si>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</si>
  <si>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</si>
  <si>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</si>
  <si>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</si>
  <si>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</si>
  <si>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</si>
  <si>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</si>
  <si>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</si>
  <si>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</si>
  <si>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</si>
  <si>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</si>
  <si>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</si>
  <si>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</si>
  <si>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</si>
  <si>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</si>
  <si>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</si>
  <si>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</si>
  <si>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</si>
  <si>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</si>
  <si>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</si>
  <si>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</si>
  <si>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</si>
  <si>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</si>
  <si>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</si>
  <si>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</si>
  <si>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</si>
  <si>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</si>
  <si>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</si>
  <si>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</si>
  <si>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</si>
  <si>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</si>
  <si>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</si>
  <si>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</si>
  <si>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</si>
  <si>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</si>
  <si>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</si>
  <si>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</si>
  <si>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</si>
  <si>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</si>
  <si>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</si>
  <si>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</si>
  <si>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</si>
  <si>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</si>
  <si>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</si>
  <si>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</si>
  <si>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</si>
  <si>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</si>
  <si>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</si>
  <si>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</si>
  <si>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</si>
  <si>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</si>
  <si>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</si>
  <si>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</si>
  <si>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</si>
  <si>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</si>
  <si>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</si>
  <si>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</si>
  <si>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</si>
  <si>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</si>
  <si>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</si>
  <si>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</si>
  <si>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</si>
  <si>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</si>
  <si>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</si>
  <si>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</si>
  <si>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</si>
  <si>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</si>
  <si>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</si>
  <si>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</si>
  <si>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</si>
  <si>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</si>
  <si>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</si>
  <si>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</si>
  <si>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</si>
  <si>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</si>
  <si>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</si>
  <si>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</si>
  <si>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</si>
  <si>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</si>
  <si>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</si>
  <si>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</si>
  <si>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</si>
  <si>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</si>
  <si>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</si>
  <si>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</si>
  <si>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</si>
  <si>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</si>
  <si>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</si>
  <si>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</si>
  <si>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</si>
  <si>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</si>
  <si>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</si>
  <si>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</si>
  <si>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</si>
  <si>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</si>
  <si>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</si>
  <si>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</si>
  <si>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</si>
  <si>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</si>
  <si>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</si>
  <si>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</si>
  <si>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</si>
  <si>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</si>
  <si>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</si>
  <si>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</si>
  <si>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</si>
  <si>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</si>
  <si>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</si>
  <si>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</si>
  <si>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</si>
  <si>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</si>
  <si>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</si>
  <si>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</si>
  <si>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</si>
  <si>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</si>
  <si>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</si>
  <si>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</si>
  <si>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</si>
  <si>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</si>
  <si>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</si>
  <si>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</si>
  <si>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</si>
  <si>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</si>
  <si>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</si>
  <si>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</si>
  <si>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</si>
  <si>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</si>
  <si>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</si>
  <si>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</si>
  <si>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</si>
  <si>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</si>
  <si>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</si>
  <si>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</si>
  <si>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</si>
  <si>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</si>
  <si>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</si>
  <si>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</si>
  <si>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</si>
  <si>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</si>
  <si>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</si>
  <si>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</si>
  <si>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</si>
  <si>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</si>
  <si>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</si>
  <si>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</si>
  <si>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</si>
  <si>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</si>
  <si>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</si>
  <si>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</si>
  <si>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</si>
  <si>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</si>
  <si>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</si>
  <si>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</si>
  <si>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</si>
  <si>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</si>
  <si>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</si>
  <si>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</si>
  <si>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</si>
  <si>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</si>
  <si>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</si>
  <si>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</si>
  <si>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</si>
  <si>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</si>
  <si>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</si>
  <si>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</si>
  <si>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</si>
  <si>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</si>
  <si>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</si>
  <si>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</si>
  <si>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</si>
  <si>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</si>
  <si>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</si>
  <si>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</si>
  <si>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</si>
  <si>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</si>
  <si>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</si>
  <si>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</si>
  <si>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</si>
  <si>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</si>
  <si>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</si>
  <si>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</si>
  <si>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</si>
  <si>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</si>
  <si>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</si>
  <si>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</si>
  <si>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</si>
  <si>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</si>
  <si>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</si>
  <si>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</si>
  <si>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</si>
  <si>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</si>
  <si>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</si>
  <si>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</si>
  <si>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</si>
  <si>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</si>
  <si>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</si>
  <si>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</si>
  <si>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</si>
  <si>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</si>
  <si>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</si>
  <si>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</si>
  <si>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</si>
  <si>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</si>
  <si>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</si>
  <si>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</si>
  <si>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</si>
  <si>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</si>
  <si>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</si>
  <si>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</si>
  <si>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</si>
  <si>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</si>
  <si>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</si>
  <si>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</si>
  <si>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</si>
  <si>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</si>
  <si>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</si>
  <si>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</si>
  <si>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</si>
  <si>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</si>
  <si>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</si>
  <si>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</si>
  <si>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</si>
  <si>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</si>
  <si>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</si>
  <si>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</si>
  <si>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</si>
  <si>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</si>
  <si>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</si>
  <si>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</si>
  <si>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</si>
  <si>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</si>
  <si>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</si>
  <si>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</si>
  <si>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</si>
  <si>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</si>
  <si>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</si>
  <si>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</si>
  <si>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</si>
  <si>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</si>
  <si>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</si>
  <si>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</si>
  <si>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</si>
  <si>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</si>
  <si>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</si>
  <si>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</si>
  <si>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</si>
  <si>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</si>
  <si>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</si>
  <si>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</si>
  <si>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</si>
  <si>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</si>
  <si>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</si>
  <si>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</si>
  <si>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</si>
  <si>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</si>
  <si>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</si>
  <si>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</si>
  <si>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</si>
  <si>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</si>
  <si>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</si>
  <si>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</si>
  <si>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</si>
  <si>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</si>
  <si>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</si>
  <si>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</si>
  <si>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</si>
  <si>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</si>
  <si>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</si>
  <si>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</si>
  <si>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</si>
  <si>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</si>
  <si>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</si>
  <si>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</si>
  <si>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</si>
  <si>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</si>
  <si>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</si>
  <si>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</si>
  <si>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</si>
  <si>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</si>
  <si>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</si>
  <si>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</si>
  <si>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</si>
  <si>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</si>
  <si>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</si>
  <si>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</si>
  <si>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</si>
  <si>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</si>
  <si>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</si>
  <si>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</si>
  <si>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</si>
  <si>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</si>
  <si>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</si>
  <si>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</si>
  <si>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</si>
  <si>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</si>
  <si>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</si>
  <si>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</si>
  <si>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</si>
  <si>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</si>
  <si>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</si>
  <si>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</si>
  <si>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</si>
  <si>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</si>
  <si>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</si>
  <si>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</si>
  <si>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</si>
  <si>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</si>
  <si>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</si>
  <si>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</si>
  <si>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</si>
  <si>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</si>
  <si>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</si>
  <si>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</si>
  <si>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</si>
  <si>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</si>
  <si>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</si>
  <si>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</si>
  <si>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</si>
  <si>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</si>
  <si>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</si>
  <si>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</si>
  <si>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</si>
  <si>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</si>
  <si>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</si>
  <si>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</si>
  <si>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</si>
  <si>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</si>
  <si>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</si>
  <si>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</si>
  <si>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</si>
  <si>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</si>
  <si>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</si>
  <si>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</si>
  <si>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</si>
  <si>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</si>
  <si>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</si>
  <si>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</si>
  <si>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</si>
  <si>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</si>
  <si>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</si>
  <si>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</si>
  <si>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</si>
  <si>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</si>
  <si>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</si>
  <si>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</si>
  <si>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</si>
  <si>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</si>
  <si>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</si>
  <si>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</si>
  <si>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</si>
  <si>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</si>
  <si>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</si>
  <si>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</si>
  <si>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</si>
  <si>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</si>
  <si>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</si>
  <si>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</si>
  <si>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</si>
  <si>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</si>
  <si>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</si>
  <si>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</si>
  <si>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</si>
  <si>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</si>
  <si>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</si>
  <si>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</si>
  <si>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</si>
  <si>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</si>
  <si>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</si>
  <si>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</si>
  <si>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</si>
  <si>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</si>
  <si>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</si>
  <si>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</si>
  <si>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</si>
  <si>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</si>
  <si>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</si>
  <si>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</si>
  <si>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</si>
  <si>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</si>
  <si>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</si>
  <si>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</si>
  <si>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</si>
  <si>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</si>
  <si>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</si>
  <si>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</si>
  <si>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</si>
  <si>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</si>
  <si>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</si>
  <si>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</si>
  <si>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</si>
  <si>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</si>
  <si>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</si>
  <si>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</si>
  <si>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</si>
  <si>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</si>
  <si>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</si>
  <si>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</si>
  <si>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</si>
  <si>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</si>
  <si>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</si>
  <si>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</si>
  <si>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</si>
  <si>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</si>
  <si>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</si>
  <si>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</si>
  <si>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</si>
  <si>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</si>
  <si>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</si>
  <si>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</si>
  <si>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</si>
  <si>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</si>
  <si>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</si>
  <si>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</si>
  <si>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</si>
  <si>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</si>
  <si>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</si>
  <si>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</si>
  <si>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</si>
  <si>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</si>
  <si>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</si>
  <si>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</si>
  <si>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</si>
  <si>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</si>
  <si>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</si>
  <si>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</si>
  <si>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</si>
  <si>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</si>
  <si>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</si>
  <si>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</si>
  <si>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</si>
  <si>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</si>
  <si>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</si>
  <si>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</si>
  <si>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</si>
  <si>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</si>
  <si>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</si>
  <si>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</si>
  <si>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</si>
  <si>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</si>
  <si>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</si>
  <si>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</si>
  <si>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</si>
  <si>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</si>
  <si>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</si>
  <si>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</si>
  <si>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</si>
  <si>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</si>
  <si>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</si>
  <si>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</si>
  <si>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</si>
  <si>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</si>
  <si>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</si>
  <si>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</si>
  <si>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</si>
  <si>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</si>
  <si>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</si>
  <si>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</si>
  <si>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</si>
  <si>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</si>
  <si>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</si>
  <si>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</si>
  <si>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</si>
  <si>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</si>
  <si>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</si>
  <si>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</si>
  <si>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</si>
  <si>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</si>
  <si>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</si>
  <si>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</si>
  <si>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</si>
  <si>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</si>
  <si>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</si>
  <si>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</si>
  <si>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</si>
  <si>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</si>
  <si>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</si>
  <si>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</si>
  <si>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</si>
  <si>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</si>
  <si>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</si>
  <si>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</si>
  <si>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</si>
  <si>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</si>
  <si>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</si>
  <si>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</si>
  <si>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</si>
  <si>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</si>
  <si>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</si>
  <si>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</si>
  <si>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</si>
  <si>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</si>
  <si>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</si>
  <si>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</si>
  <si>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</si>
  <si>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</si>
  <si>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</si>
  <si>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</si>
  <si>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</si>
  <si>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</si>
  <si>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</si>
  <si>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</si>
  <si>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</si>
  <si>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</si>
  <si>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</si>
  <si>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</si>
  <si>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</si>
  <si>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</si>
  <si>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</si>
  <si>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</si>
  <si>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</si>
  <si>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</si>
  <si>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</si>
  <si>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</si>
  <si>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</si>
  <si>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</si>
  <si>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</si>
  <si>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</si>
  <si>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</si>
  <si>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</si>
  <si>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</si>
  <si>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</si>
  <si>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</si>
  <si>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</si>
  <si>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</si>
  <si>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</si>
  <si>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</si>
  <si>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</si>
  <si>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</si>
  <si>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</si>
  <si>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</si>
  <si>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</si>
  <si>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</si>
  <si>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</si>
  <si>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</si>
  <si>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</si>
  <si>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</si>
  <si>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</si>
  <si>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</si>
  <si>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</si>
  <si>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</si>
  <si>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</si>
  <si>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</si>
  <si>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</si>
  <si>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</si>
  <si>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</si>
  <si>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</si>
  <si>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</si>
  <si>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</si>
  <si>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</si>
  <si>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</si>
  <si>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</si>
  <si>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</si>
  <si>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</si>
  <si>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</si>
  <si>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</si>
  <si>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</si>
  <si>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</si>
  <si>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</si>
  <si>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</si>
  <si>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</si>
  <si>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</si>
  <si>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</si>
  <si>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</si>
  <si>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</si>
  <si>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</si>
  <si>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</si>
  <si>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</si>
  <si>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</si>
  <si>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</si>
  <si>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</si>
  <si>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</si>
  <si>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</si>
  <si>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</si>
  <si>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</si>
  <si>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</si>
  <si>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</si>
  <si>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</si>
  <si>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</si>
  <si>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</si>
  <si>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</si>
  <si>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</si>
  <si>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</si>
  <si>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</si>
  <si>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</si>
  <si>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</si>
  <si>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</si>
  <si>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</si>
  <si>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</si>
  <si>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</si>
  <si>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</si>
  <si>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</si>
  <si>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</si>
  <si>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</si>
  <si>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</si>
  <si>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</si>
  <si>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</si>
  <si>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</si>
  <si>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</si>
  <si>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</si>
  <si>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</si>
  <si>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</si>
  <si>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</si>
  <si>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</si>
  <si>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</si>
  <si>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</si>
  <si>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</si>
  <si>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</si>
  <si>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</si>
  <si>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</si>
  <si>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</si>
  <si>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</si>
  <si>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</si>
  <si>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</si>
  <si>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</si>
  <si>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</si>
  <si>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</si>
  <si>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</si>
  <si>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</si>
  <si>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</si>
  <si>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</si>
  <si>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</si>
  <si>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</si>
  <si>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</si>
  <si>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</si>
  <si>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</si>
  <si>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</si>
  <si>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</si>
  <si>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</si>
  <si>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</si>
  <si>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</si>
  <si>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</si>
  <si>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</si>
  <si>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</si>
  <si>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</si>
  <si>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</si>
  <si>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</si>
  <si>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</si>
  <si>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</si>
  <si>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</si>
  <si>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</si>
  <si>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</si>
  <si>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</si>
  <si>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</si>
  <si>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</si>
  <si>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</si>
  <si>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</si>
  <si>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</si>
  <si>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</si>
  <si>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</si>
  <si>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</si>
  <si>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</si>
  <si>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</si>
  <si>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</si>
  <si>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</si>
  <si>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</si>
  <si>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</si>
  <si>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</si>
  <si>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</si>
  <si>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</si>
  <si>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</si>
  <si>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</si>
  <si>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</si>
  <si>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</si>
  <si>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</si>
  <si>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</si>
  <si>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</si>
  <si>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</si>
  <si>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</si>
  <si>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</si>
  <si>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</si>
  <si>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</si>
  <si>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</si>
  <si>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</si>
  <si>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</si>
  <si>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</si>
  <si>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</si>
  <si>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</si>
  <si>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</si>
  <si>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</si>
  <si>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</si>
  <si>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</si>
  <si>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</si>
  <si>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</si>
  <si>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</si>
  <si>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</si>
  <si>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</si>
  <si>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</si>
  <si>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</si>
  <si>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</si>
  <si>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</si>
  <si>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</si>
  <si>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</si>
  <si>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</si>
  <si>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</si>
  <si>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</si>
  <si>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</si>
  <si>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</si>
  <si>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</si>
  <si>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</si>
  <si>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</si>
  <si>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</si>
  <si>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</si>
  <si>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</si>
  <si>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</si>
  <si>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</si>
  <si>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</si>
  <si>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</si>
  <si>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</si>
  <si>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</si>
  <si>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</si>
  <si>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</si>
  <si>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</si>
  <si>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</si>
  <si>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</si>
  <si>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</si>
  <si>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</si>
  <si>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</si>
  <si>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</si>
  <si>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</si>
  <si>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</si>
  <si>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</si>
  <si>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</si>
  <si>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</si>
  <si>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</si>
  <si>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</si>
  <si>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</si>
  <si>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</si>
  <si>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</si>
  <si>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</si>
  <si>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</si>
  <si>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</si>
  <si>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</si>
  <si>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</si>
  <si>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</si>
  <si>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</si>
  <si>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</si>
  <si>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</si>
  <si>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</si>
  <si>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</si>
  <si>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</si>
  <si>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</si>
  <si>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</si>
  <si>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</si>
  <si>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</si>
  <si>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</si>
  <si>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</si>
  <si>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</si>
  <si>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</si>
  <si>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</si>
  <si>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</si>
  <si>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</si>
  <si>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</si>
  <si>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</si>
  <si>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</si>
  <si>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</si>
  <si>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</si>
  <si>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</si>
  <si>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</si>
  <si>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</si>
  <si>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</si>
  <si>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</si>
  <si>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</si>
  <si>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</si>
  <si>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</si>
  <si>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</si>
  <si>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</si>
  <si>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</si>
  <si>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</si>
  <si>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</si>
  <si>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</si>
  <si>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</si>
  <si>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</si>
  <si>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</si>
  <si>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</si>
  <si>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</si>
  <si>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</si>
  <si>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</si>
  <si>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</si>
  <si>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</si>
  <si>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</si>
  <si>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</si>
  <si>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</si>
  <si>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</si>
  <si>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</si>
  <si>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</si>
  <si>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</si>
  <si>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</si>
  <si>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</si>
  <si>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</si>
  <si>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</si>
  <si>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</si>
  <si>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</si>
  <si>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</si>
  <si>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</si>
  <si>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</si>
  <si>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</si>
  <si>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</si>
  <si>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</si>
  <si>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</si>
  <si>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</si>
  <si>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</si>
  <si>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</si>
  <si>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</si>
  <si>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</si>
  <si>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</si>
  <si>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</si>
  <si>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</si>
  <si>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</si>
  <si>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</si>
  <si>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</si>
  <si>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</si>
  <si>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</si>
  <si>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</si>
  <si>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</si>
  <si>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</si>
  <si>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</si>
  <si>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</si>
  <si>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</si>
  <si>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</si>
  <si>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</si>
  <si>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</si>
  <si>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</si>
  <si>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</si>
  <si>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</si>
  <si>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</si>
  <si>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</si>
  <si>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</si>
  <si>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</si>
  <si>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</si>
  <si>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</si>
  <si>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</si>
  <si>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</si>
  <si>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</si>
  <si>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</si>
  <si>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</si>
  <si>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</si>
  <si>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</si>
  <si>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</si>
  <si>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</si>
  <si>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</si>
  <si>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</si>
  <si>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</si>
  <si>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</si>
  <si>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</si>
  <si>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</si>
  <si>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</si>
  <si>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</si>
  <si>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</si>
  <si>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</si>
  <si>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</si>
  <si>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</si>
  <si>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</si>
  <si>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</si>
  <si>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</si>
  <si>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</si>
  <si>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</si>
  <si>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</si>
  <si>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</si>
  <si>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</si>
  <si>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</si>
  <si>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</si>
  <si>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</si>
  <si>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</si>
  <si>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</si>
  <si>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</si>
  <si>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</si>
  <si>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</si>
  <si>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</si>
  <si>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</si>
  <si>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</si>
  <si>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</si>
  <si>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</si>
  <si>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</si>
  <si>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</si>
  <si>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</si>
  <si>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</si>
  <si>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</si>
  <si>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</si>
  <si>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</si>
  <si>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</si>
  <si>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</si>
  <si>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</si>
  <si>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</si>
  <si>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</si>
  <si>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</si>
  <si>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</si>
  <si>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</si>
  <si>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</si>
  <si>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</si>
  <si>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</si>
  <si>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</si>
  <si>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</si>
  <si>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</si>
  <si>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</si>
  <si>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</si>
  <si>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</si>
  <si>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</si>
  <si>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</si>
  <si>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</si>
  <si>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</si>
  <si>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</si>
  <si>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</si>
  <si>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</si>
  <si>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</si>
  <si>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</si>
  <si>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</si>
  <si>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</si>
  <si>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</si>
  <si>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</si>
  <si>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</si>
  <si>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</si>
  <si>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</si>
  <si>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</si>
  <si>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</si>
  <si>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</si>
  <si>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</si>
  <si>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</si>
  <si>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</si>
  <si>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</si>
  <si>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</si>
  <si>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</si>
  <si>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</si>
  <si>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</si>
  <si>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</si>
  <si>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</si>
  <si>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</si>
  <si>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</si>
  <si>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</si>
  <si>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</si>
  <si>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</si>
  <si>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</si>
  <si>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</si>
  <si>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</si>
  <si>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</si>
  <si>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</si>
  <si>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</si>
  <si>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</si>
  <si>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</si>
  <si>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</si>
  <si>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</si>
  <si>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</si>
  <si>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</si>
  <si>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</si>
  <si>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</si>
  <si>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</si>
  <si>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</si>
  <si>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</si>
  <si>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</si>
  <si>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</si>
  <si>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</si>
  <si>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</si>
  <si>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</si>
  <si>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</si>
  <si>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</si>
  <si>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</si>
  <si>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</si>
  <si>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</si>
  <si>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</si>
  <si>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</si>
  <si>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</si>
  <si>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</si>
  <si>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</si>
  <si>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</si>
  <si>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</si>
  <si>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</si>
  <si>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</si>
  <si>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</si>
  <si>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</si>
  <si>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</si>
  <si>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</si>
  <si>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</si>
  <si>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</si>
  <si>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</si>
  <si>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</si>
  <si>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</si>
  <si>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</si>
  <si>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</si>
  <si>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</si>
  <si>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</si>
  <si>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</si>
  <si>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</si>
  <si>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</si>
  <si>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</si>
  <si>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</si>
  <si>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</si>
  <si>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</si>
  <si>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</si>
  <si>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</si>
  <si>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</si>
  <si>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</si>
  <si>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</si>
  <si>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</si>
  <si>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</si>
  <si>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</si>
  <si>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</si>
  <si>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</si>
  <si>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</si>
  <si>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</si>
  <si>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</si>
  <si>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</si>
  <si>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</si>
  <si>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</si>
  <si>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</si>
  <si>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</si>
  <si>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</si>
  <si>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</si>
  <si>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</si>
  <si>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</si>
  <si>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</si>
  <si>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</si>
  <si>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</si>
  <si>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</si>
  <si>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</si>
  <si>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</si>
  <si>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</si>
  <si>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</si>
  <si>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</si>
  <si>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</si>
  <si>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</si>
  <si>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</si>
  <si>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</si>
  <si>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</si>
  <si>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</si>
  <si>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</si>
  <si>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</si>
  <si>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</si>
  <si>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</si>
  <si>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</si>
  <si>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</si>
  <si>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</si>
  <si>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</si>
  <si>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</si>
  <si>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</si>
  <si>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</si>
  <si>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</si>
  <si>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</si>
  <si>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</si>
  <si>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</si>
  <si>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</si>
  <si>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</si>
  <si>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</si>
  <si>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</si>
  <si>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</si>
  <si>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</si>
  <si>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</si>
  <si>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</si>
  <si>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</si>
  <si>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</si>
  <si>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</si>
  <si>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</si>
  <si>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</si>
  <si>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</si>
  <si>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</si>
  <si>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</si>
  <si>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</si>
  <si>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</si>
  <si>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</si>
  <si>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</si>
  <si>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</si>
  <si>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</si>
  <si>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</si>
  <si>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</si>
  <si>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</si>
  <si>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</si>
  <si>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</si>
  <si>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</si>
  <si>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</si>
  <si>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</si>
  <si>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</si>
  <si>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</si>
  <si>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</si>
  <si>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</si>
  <si>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</si>
  <si>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</si>
  <si>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</si>
  <si>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</si>
  <si>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</si>
  <si>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</si>
  <si>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</si>
  <si>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</si>
  <si>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</si>
  <si>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</si>
  <si>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</si>
  <si>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</si>
  <si>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</si>
  <si>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</si>
  <si>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</si>
  <si>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</si>
  <si>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</si>
  <si>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</si>
  <si>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</si>
  <si>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</si>
  <si>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</si>
  <si>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</si>
  <si>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</si>
  <si>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</si>
  <si>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</si>
  <si>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</si>
  <si>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</si>
  <si>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</si>
  <si>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</si>
  <si>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</si>
  <si>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</si>
  <si>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</si>
  <si>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</si>
  <si>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</si>
  <si>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</si>
  <si>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</si>
  <si>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</si>
  <si>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</si>
  <si>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</si>
  <si>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</si>
  <si>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</si>
  <si>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</si>
  <si>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</si>
  <si>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</si>
  <si>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</si>
  <si>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</si>
  <si>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</si>
  <si>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</si>
  <si>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</si>
  <si>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</si>
  <si>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</si>
  <si>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</si>
  <si>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</si>
  <si>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</si>
  <si>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</si>
  <si>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</si>
  <si>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</si>
  <si>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</si>
  <si>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</si>
  <si>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</si>
  <si>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</si>
  <si>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</si>
  <si>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</si>
  <si>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</si>
  <si>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</si>
  <si>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</si>
  <si>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</si>
  <si>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</si>
  <si>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</si>
  <si>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</si>
  <si>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</si>
  <si>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</si>
  <si>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</si>
  <si>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</si>
  <si>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</si>
  <si>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</si>
  <si>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</si>
  <si>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</si>
  <si>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</si>
  <si>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</si>
  <si>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</si>
  <si>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</si>
  <si>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</si>
  <si>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</si>
  <si>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</si>
  <si>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</si>
  <si>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</si>
  <si>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</si>
  <si>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</si>
  <si>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</si>
  <si>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</si>
  <si>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</si>
  <si>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</si>
  <si>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</si>
  <si>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</si>
  <si>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</si>
  <si>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</si>
  <si>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</si>
  <si>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</si>
  <si>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</si>
  <si>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</si>
  <si>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</si>
  <si>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</si>
  <si>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</si>
  <si>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</si>
  <si>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</si>
  <si>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</si>
  <si>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</si>
  <si>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</si>
  <si>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</si>
  <si>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</si>
  <si>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</si>
  <si>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</si>
  <si>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</si>
  <si>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</si>
  <si>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</si>
  <si>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</si>
  <si>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</si>
  <si>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</si>
  <si>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</si>
  <si>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</si>
  <si>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</si>
  <si>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</si>
  <si>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</si>
  <si>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</si>
  <si>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</si>
  <si>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</si>
  <si>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</si>
  <si>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</si>
  <si>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</si>
  <si>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</si>
  <si>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</si>
  <si>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</si>
  <si>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</si>
  <si>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</si>
  <si>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</si>
  <si>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</si>
  <si>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</si>
  <si>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</si>
  <si>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</si>
  <si>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</si>
  <si>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</si>
  <si>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</si>
  <si>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</si>
  <si>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</si>
  <si>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</si>
  <si>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</si>
  <si>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</si>
  <si>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</si>
  <si>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</si>
  <si>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</si>
  <si>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</si>
  <si>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</si>
  <si>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</si>
  <si>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</si>
  <si>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</si>
  <si>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</si>
  <si>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</si>
  <si>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</si>
  <si>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</si>
  <si>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</si>
  <si>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</si>
  <si>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</si>
  <si>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</si>
  <si>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</si>
  <si>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</si>
  <si>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</si>
  <si>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</si>
  <si>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</si>
  <si>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</si>
  <si>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</si>
  <si>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</si>
  <si>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</si>
  <si>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</si>
  <si>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</si>
  <si>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</si>
  <si>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</si>
  <si>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</si>
  <si>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</si>
  <si>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</si>
  <si>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</si>
  <si>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</si>
  <si>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</si>
  <si>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</si>
  <si>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</si>
  <si>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</si>
  <si>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</si>
  <si>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</si>
  <si>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</si>
  <si>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</si>
  <si>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</si>
  <si>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</si>
  <si>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</si>
  <si>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</si>
  <si>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</si>
  <si>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</si>
  <si>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</si>
  <si>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</si>
  <si>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</si>
  <si>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</si>
  <si>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</si>
  <si>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</si>
  <si>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</si>
  <si>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</si>
  <si>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</si>
  <si>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</si>
  <si>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</si>
  <si>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</si>
  <si>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</si>
  <si>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</si>
  <si>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</si>
  <si>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</si>
  <si>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</si>
  <si>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</si>
  <si>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</si>
  <si>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</si>
  <si>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</si>
  <si>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</si>
  <si>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</si>
  <si>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</si>
  <si>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</si>
  <si>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</si>
  <si>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</si>
  <si>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</si>
  <si>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</si>
  <si>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</si>
  <si>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</si>
  <si>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</si>
  <si>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</si>
  <si>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</si>
  <si>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</si>
  <si>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</si>
  <si>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</si>
  <si>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</si>
  <si>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</si>
  <si>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</si>
  <si>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</si>
  <si>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</si>
  <si>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</si>
  <si>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</si>
  <si>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</si>
  <si>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</si>
  <si>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</si>
  <si>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</si>
  <si>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</si>
  <si>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</si>
  <si>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</si>
  <si>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</si>
  <si>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</si>
  <si>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</si>
  <si>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</si>
  <si>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</si>
  <si>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</si>
  <si>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</si>
  <si>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</si>
  <si>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</si>
  <si>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</si>
  <si>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</si>
  <si>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</si>
  <si>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</si>
  <si>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</si>
  <si>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</si>
  <si>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</si>
  <si>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</si>
  <si>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</si>
  <si>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</si>
  <si>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</si>
  <si>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</si>
  <si>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</si>
  <si>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</si>
  <si>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</si>
  <si>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</si>
  <si>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</si>
  <si>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</si>
  <si>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</si>
  <si>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</si>
  <si>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</si>
  <si>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</si>
  <si>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</si>
  <si>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</si>
  <si>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</si>
  <si>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</si>
  <si>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</si>
  <si>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</si>
  <si>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</si>
  <si>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</si>
  <si>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</si>
  <si>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</si>
  <si>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</si>
  <si>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</si>
  <si>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</si>
  <si>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</si>
  <si>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</si>
  <si>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</si>
  <si>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</si>
  <si>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</si>
  <si>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</si>
  <si>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</si>
  <si>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</si>
  <si>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</si>
  <si>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</si>
  <si>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</si>
  <si>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</si>
  <si>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</si>
  <si>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</si>
  <si>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</si>
  <si>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</si>
  <si>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</si>
  <si>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</si>
  <si>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</si>
  <si>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</si>
  <si>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</si>
  <si>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</si>
  <si>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</si>
  <si>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</si>
  <si>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</si>
  <si>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</si>
  <si>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</si>
  <si>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</si>
  <si>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</si>
  <si>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</si>
  <si>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</si>
  <si>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</si>
  <si>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</si>
  <si>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</si>
  <si>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</si>
  <si>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</si>
  <si>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</si>
  <si>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</si>
  <si>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</si>
  <si>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</si>
  <si>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</si>
  <si>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</si>
  <si>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</si>
  <si>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</si>
  <si>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</si>
  <si>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</si>
  <si>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</si>
  <si>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</si>
  <si>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</si>
  <si>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</si>
  <si>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</si>
  <si>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</si>
  <si>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</si>
  <si>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</si>
  <si>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</si>
  <si>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</si>
  <si>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</si>
  <si>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</si>
  <si>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</si>
  <si>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</si>
  <si>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</si>
  <si>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</si>
  <si>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</si>
  <si>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</si>
  <si>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</si>
  <si>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</si>
  <si>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</si>
  <si>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</si>
  <si>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</si>
  <si>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</si>
  <si>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</si>
  <si>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</si>
  <si>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</si>
  <si>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</si>
  <si>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</si>
  <si>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</si>
  <si>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</si>
  <si>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</si>
  <si>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</si>
  <si>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</si>
  <si>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</si>
  <si>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</si>
  <si>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</si>
  <si>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</si>
  <si>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</si>
  <si>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</si>
  <si>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</si>
  <si>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</si>
  <si>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</si>
  <si>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</si>
  <si>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</si>
  <si>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</si>
  <si>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</si>
  <si>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</si>
  <si>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</si>
  <si>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</si>
  <si>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</si>
  <si>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</si>
  <si>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</si>
  <si>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</si>
  <si>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</si>
  <si>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</si>
  <si>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</si>
  <si>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</si>
  <si>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</si>
  <si>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</si>
  <si>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</si>
  <si>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</si>
  <si>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</si>
  <si>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</si>
  <si>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</si>
  <si>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</si>
  <si>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</si>
  <si>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</si>
  <si>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</si>
  <si>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</si>
  <si>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</si>
  <si>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</si>
  <si>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</si>
  <si>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</si>
  <si>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</si>
  <si>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</si>
  <si>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</si>
  <si>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</si>
  <si>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</si>
  <si>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</si>
  <si>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</si>
  <si>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</si>
  <si>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</si>
  <si>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</si>
  <si>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</si>
  <si>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</si>
  <si>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</si>
  <si>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</si>
  <si>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</si>
  <si>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</si>
  <si>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</si>
  <si>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</si>
  <si>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</si>
  <si>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</si>
  <si>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</si>
  <si>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</si>
  <si>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</si>
  <si>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</si>
  <si>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</si>
  <si>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</si>
  <si>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</si>
  <si>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</si>
  <si>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</si>
  <si>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</si>
  <si>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</si>
  <si>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</si>
  <si>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</si>
  <si>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</si>
  <si>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</si>
  <si>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</si>
  <si>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</si>
  <si>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</si>
  <si>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</si>
  <si>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</si>
  <si>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</si>
  <si>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</si>
  <si>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</si>
  <si>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</si>
  <si>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</si>
  <si>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</si>
  <si>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</si>
  <si>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</si>
  <si>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</si>
  <si>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</si>
  <si>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</si>
  <si>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</si>
  <si>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</si>
  <si>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</si>
  <si>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</si>
  <si>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</si>
  <si>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</si>
  <si>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</si>
  <si>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</si>
  <si>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</si>
  <si>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</si>
  <si>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</si>
  <si>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</si>
  <si>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</si>
  <si>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</si>
  <si>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</si>
  <si>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</si>
  <si>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</si>
  <si>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</si>
  <si>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</si>
  <si>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</si>
  <si>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</si>
  <si>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</si>
  <si>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</si>
  <si>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</si>
  <si>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</si>
  <si>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</si>
  <si>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</si>
  <si>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</si>
  <si>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</si>
  <si>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</si>
  <si>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</si>
  <si>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</si>
  <si>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</si>
  <si>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</si>
  <si>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</si>
  <si>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</si>
  <si>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</si>
  <si>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</si>
  <si>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</si>
  <si>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</si>
  <si>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</si>
  <si>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</si>
  <si>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</si>
  <si>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</si>
  <si>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</si>
  <si>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</si>
  <si>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</si>
  <si>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</si>
  <si>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</si>
  <si>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</si>
  <si>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</si>
  <si>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</si>
  <si>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</si>
  <si>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</si>
  <si>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</si>
  <si>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</si>
  <si>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</si>
  <si>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</si>
  <si>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</si>
  <si>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</si>
  <si>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</si>
  <si>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</si>
  <si>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</si>
  <si>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</si>
  <si>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</si>
  <si>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</si>
  <si>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</si>
  <si>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</si>
  <si>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</si>
  <si>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</si>
  <si>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</si>
  <si>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</si>
  <si>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</si>
  <si>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</si>
  <si>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</si>
  <si>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</si>
  <si>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</si>
  <si>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</si>
  <si>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</si>
  <si>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</si>
  <si>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</si>
  <si>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</si>
  <si>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</si>
  <si>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</si>
  <si>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</si>
  <si>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</si>
  <si>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</si>
  <si>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</si>
  <si>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</si>
  <si>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</si>
  <si>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</si>
  <si>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</si>
  <si>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</si>
  <si>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</si>
  <si>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</si>
  <si>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</si>
  <si>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</si>
  <si>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</si>
  <si>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</si>
  <si>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</si>
  <si>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</si>
  <si>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</si>
  <si>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</si>
  <si>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</si>
  <si>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</si>
  <si>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</si>
  <si>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</si>
  <si>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</si>
  <si>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</si>
  <si>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</si>
  <si>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</si>
  <si>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</si>
  <si>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</si>
  <si>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</si>
  <si>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</si>
  <si>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</si>
  <si>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</si>
  <si>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</si>
  <si>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</si>
  <si>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</si>
  <si>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</si>
  <si>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</si>
  <si>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</si>
  <si>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</si>
  <si>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</si>
  <si>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</si>
  <si>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</si>
  <si>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</si>
  <si>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</si>
  <si>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</si>
  <si>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</si>
  <si>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</si>
  <si>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</si>
  <si>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</si>
  <si>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</si>
  <si>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</si>
  <si>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</si>
  <si>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</si>
  <si>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</si>
  <si>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</si>
  <si>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</si>
  <si>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</si>
  <si>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</si>
  <si>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</si>
  <si>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</si>
  <si>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</si>
  <si>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</si>
  <si>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</si>
  <si>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</si>
  <si>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</si>
  <si>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</si>
  <si>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</si>
  <si>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</si>
  <si>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</si>
  <si>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</si>
  <si>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</si>
  <si>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</si>
  <si>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</si>
  <si>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</si>
  <si>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</si>
  <si>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</si>
  <si>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</si>
  <si>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</si>
  <si>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</si>
  <si>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</si>
  <si>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</si>
  <si>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</si>
  <si>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</si>
  <si>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</si>
  <si>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</si>
  <si>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</si>
  <si>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</si>
  <si>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</si>
  <si>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</si>
  <si>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</si>
  <si>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</si>
  <si>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</si>
  <si>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</si>
  <si>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</si>
  <si>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</si>
  <si>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</si>
  <si>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</si>
  <si>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</si>
  <si>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</si>
  <si>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</si>
  <si>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</si>
  <si>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</si>
  <si>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</si>
  <si>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</si>
  <si>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</si>
  <si>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</si>
  <si>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</si>
  <si>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</si>
  <si>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</si>
  <si>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</si>
  <si>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</si>
  <si>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</si>
  <si>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</si>
  <si>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</si>
  <si>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</si>
  <si>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</si>
  <si>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</si>
  <si>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</si>
  <si>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</si>
  <si>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</si>
  <si>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</si>
  <si>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</si>
  <si>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</si>
  <si>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</si>
  <si>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</si>
  <si>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</si>
  <si>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</si>
  <si>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</si>
  <si>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</si>
  <si>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</si>
  <si>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</si>
  <si>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</si>
  <si>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</si>
  <si>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</si>
  <si>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</si>
  <si>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</si>
  <si>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</si>
  <si>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</si>
  <si>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</si>
  <si>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</si>
  <si>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</si>
  <si>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</si>
  <si>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</si>
  <si>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</si>
  <si>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</si>
  <si>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</si>
  <si>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</si>
  <si>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</si>
  <si>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</si>
  <si>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</si>
  <si>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</si>
  <si>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</si>
  <si>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</si>
  <si>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</si>
  <si>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</si>
  <si>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</si>
  <si>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</si>
  <si>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</si>
  <si>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</si>
  <si>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</si>
  <si>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</si>
  <si>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</si>
  <si>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</si>
  <si>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</si>
  <si>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</si>
  <si>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</si>
  <si>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</si>
  <si>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</si>
  <si>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</si>
  <si>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</si>
  <si>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</si>
  <si>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</si>
  <si>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</si>
  <si>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</si>
  <si>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</si>
  <si>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</si>
  <si>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</si>
  <si>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</si>
  <si>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</si>
  <si>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</si>
  <si>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</si>
  <si>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</si>
  <si>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</si>
  <si>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</si>
  <si>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</si>
  <si>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</si>
  <si>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</si>
  <si>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</si>
  <si>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</si>
  <si>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</si>
  <si>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</si>
  <si>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</si>
  <si>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</si>
  <si>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</si>
  <si>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</si>
  <si>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</si>
  <si>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</si>
  <si>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</si>
  <si>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</si>
  <si>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</si>
  <si>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</si>
  <si>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</si>
  <si>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</si>
  <si>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</si>
  <si>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</si>
  <si>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</si>
  <si>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</si>
  <si>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</si>
  <si>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</si>
  <si>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</si>
  <si>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</si>
  <si>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</si>
  <si>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</si>
  <si>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</si>
  <si>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</si>
  <si>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</si>
  <si>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</si>
  <si>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</si>
  <si>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</si>
  <si>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</si>
  <si>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</si>
  <si>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</si>
  <si>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</si>
  <si>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</si>
  <si>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</si>
  <si>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</si>
  <si>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</si>
  <si>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</si>
  <si>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</si>
  <si>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</si>
  <si>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</si>
  <si>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</si>
  <si>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</si>
  <si>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</si>
  <si>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</si>
  <si>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</si>
  <si>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</si>
  <si>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</si>
  <si>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</si>
  <si>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</si>
  <si>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</si>
  <si>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</si>
  <si>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</si>
  <si>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</si>
  <si>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</si>
  <si>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</si>
  <si>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</si>
  <si>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</si>
  <si>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</si>
  <si>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</si>
  <si>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</si>
  <si>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</si>
  <si>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</si>
  <si>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</si>
  <si>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</si>
  <si>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</si>
  <si>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</si>
  <si>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</si>
  <si>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</si>
  <si>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</si>
  <si>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</si>
  <si>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</si>
  <si>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</si>
  <si>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</si>
  <si>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</si>
  <si>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</si>
  <si>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</si>
  <si>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</si>
  <si>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</si>
  <si>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</si>
  <si>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</si>
  <si>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</si>
  <si>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</si>
  <si>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</si>
  <si>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</si>
  <si>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</si>
  <si>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</si>
  <si>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</si>
  <si>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</si>
  <si>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</si>
  <si>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</si>
  <si>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</si>
  <si>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</si>
  <si>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</si>
  <si>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</si>
  <si>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</si>
  <si>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</si>
  <si>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</si>
  <si>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</si>
  <si>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</si>
  <si>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</si>
  <si>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</si>
  <si>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</si>
  <si>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</si>
  <si>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</si>
  <si>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</si>
  <si>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</si>
  <si>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</si>
  <si>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</si>
  <si>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</si>
  <si>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</si>
  <si>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</si>
  <si>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</si>
  <si>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</si>
  <si>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</si>
  <si>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</si>
  <si>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</si>
  <si>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</si>
  <si>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</si>
  <si>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</si>
  <si>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</si>
  <si>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</si>
  <si>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</si>
  <si>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</si>
  <si>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</si>
  <si>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</si>
  <si>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</si>
  <si>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</si>
  <si>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</si>
  <si>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</si>
  <si>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</si>
  <si>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</si>
  <si>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</si>
  <si>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</si>
  <si>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</si>
  <si>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</si>
  <si>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</si>
  <si>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</si>
  <si>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</si>
  <si>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</si>
  <si>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</si>
  <si>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</si>
  <si>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</si>
  <si>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</si>
  <si>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</si>
  <si>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</si>
  <si>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</si>
  <si>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</si>
  <si>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</si>
  <si>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</si>
  <si>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</si>
  <si>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</si>
  <si>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</si>
  <si>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</si>
  <si>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</si>
  <si>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</si>
  <si>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</si>
  <si>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</si>
  <si>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</si>
  <si>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</si>
  <si>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</si>
  <si>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</si>
  <si>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</si>
  <si>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</si>
  <si>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</si>
  <si>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</si>
  <si>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</si>
  <si>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</si>
  <si>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</si>
  <si>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</si>
  <si>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</si>
  <si>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</si>
  <si>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</si>
  <si>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</si>
  <si>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</si>
  <si>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</si>
  <si>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</si>
  <si>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</si>
  <si>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</si>
  <si>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</si>
  <si>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</si>
  <si>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</si>
  <si>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</si>
  <si>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</si>
  <si>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</si>
  <si>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</si>
  <si>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</si>
  <si>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</si>
  <si>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</si>
  <si>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</si>
  <si>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</si>
  <si>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</si>
  <si>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</si>
  <si>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</si>
  <si>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</si>
  <si>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</si>
  <si>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</si>
  <si>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</si>
  <si>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</si>
  <si>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</si>
  <si>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</si>
  <si>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</si>
  <si>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</si>
  <si>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</si>
  <si>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</si>
  <si>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</si>
  <si>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</si>
  <si>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</si>
  <si>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</si>
  <si>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</si>
  <si>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</si>
  <si>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</si>
  <si>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</si>
  <si>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</si>
  <si>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</si>
  <si>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</si>
  <si>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</si>
  <si>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</si>
  <si>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</si>
  <si>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</si>
  <si>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</si>
  <si>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</si>
  <si>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</si>
  <si>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</si>
  <si>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</si>
  <si>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</si>
  <si>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</si>
  <si>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</si>
  <si>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</si>
  <si>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</si>
  <si>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</si>
  <si>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</si>
  <si>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</si>
  <si>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</si>
  <si>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</si>
  <si>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</si>
  <si>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</si>
  <si>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</si>
  <si>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</si>
  <si>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</si>
  <si>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</si>
  <si>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</si>
  <si>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</si>
  <si>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</si>
  <si>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</si>
  <si>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</si>
  <si>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</si>
  <si>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</si>
  <si>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</si>
  <si>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</si>
  <si>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</si>
  <si>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</si>
  <si>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</si>
  <si>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</si>
  <si>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</si>
  <si>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</si>
  <si>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</si>
  <si>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</si>
  <si>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</si>
  <si>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</si>
  <si>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</si>
  <si>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</si>
  <si>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</si>
  <si>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</si>
  <si>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</si>
  <si>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</si>
  <si>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</si>
  <si>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</si>
  <si>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</si>
  <si>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</si>
  <si>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</si>
  <si>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</si>
  <si>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</si>
  <si>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</si>
  <si>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</si>
  <si>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</si>
  <si>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</si>
  <si>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</si>
  <si>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</si>
  <si>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</si>
  <si>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</si>
  <si>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</si>
  <si>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</si>
  <si>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</si>
  <si>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</si>
  <si>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</si>
  <si>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</si>
  <si>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</si>
  <si>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</si>
  <si>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</si>
  <si>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</si>
  <si>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</si>
  <si>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</si>
  <si>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</si>
  <si>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</si>
  <si>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</si>
  <si>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</si>
  <si>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</si>
  <si>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</si>
  <si>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</si>
  <si>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</si>
  <si>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</si>
  <si>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</si>
  <si>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</si>
  <si>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</si>
  <si>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</si>
  <si>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</si>
  <si>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</si>
  <si>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</si>
  <si>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</si>
  <si>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</si>
  <si>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</si>
  <si>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</si>
  <si>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</si>
  <si>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</si>
  <si>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</si>
  <si>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</si>
  <si>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</si>
  <si>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</si>
  <si>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</si>
  <si>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</si>
  <si>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</si>
  <si>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</si>
  <si>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</si>
  <si>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</si>
  <si>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</si>
  <si>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</si>
  <si>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</si>
  <si>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</si>
  <si>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</si>
  <si>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</si>
  <si>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</si>
  <si>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</si>
  <si>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</si>
  <si>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</si>
  <si>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</si>
  <si>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</si>
  <si>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</si>
  <si>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</si>
  <si>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</si>
  <si>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</si>
  <si>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</si>
  <si>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</si>
  <si>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</si>
  <si>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</si>
  <si>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</si>
  <si>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</si>
  <si>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</si>
  <si>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</si>
  <si>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</si>
  <si>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</si>
  <si>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</si>
  <si>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</si>
  <si>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</si>
  <si>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</si>
  <si>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</si>
  <si>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</si>
  <si>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</si>
  <si>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</si>
  <si>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</si>
  <si>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</si>
  <si>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</si>
  <si>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</si>
  <si>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</si>
  <si>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</si>
  <si>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</si>
  <si>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</si>
  <si>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</si>
  <si>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</si>
  <si>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</si>
  <si>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</si>
  <si>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</si>
  <si>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</si>
  <si>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</si>
  <si>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</si>
  <si>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</si>
  <si>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</si>
  <si>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</si>
  <si>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</si>
  <si>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</si>
  <si>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</si>
  <si>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</si>
  <si>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</si>
  <si>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</si>
  <si>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</si>
  <si>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</si>
  <si>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</si>
  <si>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</si>
  <si>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</si>
  <si>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</si>
  <si>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</si>
  <si>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</si>
  <si>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</si>
  <si>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</si>
  <si>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</si>
  <si>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</si>
  <si>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</si>
  <si>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</si>
  <si>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</si>
  <si>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</si>
  <si>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</si>
  <si>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</si>
  <si>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</si>
  <si>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</si>
  <si>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</si>
  <si>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</si>
  <si>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</si>
  <si>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</si>
  <si>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</si>
  <si>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</si>
  <si>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</si>
  <si>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</si>
  <si>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</si>
  <si>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</si>
  <si>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</si>
  <si>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</si>
  <si>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</si>
  <si>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</si>
  <si>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</si>
  <si>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</si>
  <si>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</si>
  <si>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</si>
  <si>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</si>
  <si>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</si>
  <si>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</si>
  <si>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</si>
  <si>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</si>
  <si>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</si>
  <si>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</si>
  <si>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</si>
  <si>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</si>
  <si>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</si>
  <si>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</si>
  <si>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</si>
  <si>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</si>
  <si>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</si>
  <si>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</si>
  <si>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</si>
  <si>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</si>
  <si>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</si>
  <si>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</si>
  <si>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</si>
  <si>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</si>
  <si>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</si>
  <si>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</si>
  <si>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</si>
  <si>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</si>
  <si>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</si>
  <si>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</si>
  <si>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</si>
  <si>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</si>
  <si>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</si>
  <si>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</si>
  <si>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</si>
  <si>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</si>
  <si>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</si>
  <si>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</si>
  <si>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</si>
  <si>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</si>
  <si>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</si>
  <si>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</si>
  <si>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</si>
  <si>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</si>
  <si>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</si>
  <si>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</si>
  <si>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</si>
  <si>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</si>
  <si>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</si>
  <si>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</si>
  <si>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</si>
  <si>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</si>
  <si>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</si>
  <si>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</si>
  <si>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</si>
  <si>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</si>
  <si>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</si>
  <si>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</si>
  <si>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</si>
  <si>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</si>
  <si>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</si>
  <si>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</si>
  <si>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</si>
  <si>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</si>
  <si>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</si>
  <si>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</si>
  <si>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</si>
  <si>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</si>
  <si>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</si>
  <si>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</si>
  <si>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</si>
  <si>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</si>
  <si>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</si>
  <si>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</si>
  <si>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</si>
  <si>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</si>
  <si>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</si>
  <si>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</si>
  <si>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</si>
  <si>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</si>
  <si>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</si>
  <si>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</si>
  <si>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</si>
  <si>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</si>
  <si>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</si>
  <si>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</si>
  <si>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</si>
  <si>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</si>
  <si>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</si>
  <si>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</si>
  <si>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</si>
  <si>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</si>
  <si>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</si>
  <si>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</si>
  <si>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</si>
  <si>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</si>
  <si>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</si>
  <si>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</si>
  <si>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</si>
  <si>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</si>
  <si>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</si>
  <si>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</si>
  <si>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</si>
  <si>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</si>
  <si>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</si>
  <si>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</si>
  <si>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</si>
  <si>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</si>
  <si>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</si>
  <si>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</si>
  <si>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</si>
  <si>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</si>
  <si>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</si>
  <si>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</si>
  <si>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</si>
  <si>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</si>
  <si>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</si>
  <si>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</si>
  <si>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</si>
  <si>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</si>
  <si>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</si>
  <si>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</si>
  <si>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</si>
  <si>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</si>
  <si>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</si>
  <si>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</si>
  <si>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</si>
  <si>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</si>
  <si>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</si>
  <si>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</si>
  <si>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</si>
  <si>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</si>
  <si>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</si>
  <si>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</si>
  <si>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</si>
  <si>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</si>
  <si>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</si>
  <si>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</si>
  <si>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</si>
  <si>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</si>
  <si>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</si>
  <si>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</si>
  <si>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</si>
  <si>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</si>
  <si>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</si>
  <si>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</si>
  <si>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</si>
  <si>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</si>
  <si>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</si>
  <si>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</si>
  <si>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</si>
  <si>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</si>
  <si>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</si>
  <si>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</si>
  <si>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</si>
  <si>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</si>
  <si>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</si>
  <si>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</si>
  <si>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</si>
  <si>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</si>
  <si>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</si>
  <si>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</si>
  <si>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</si>
  <si>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</si>
  <si>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</si>
  <si>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</si>
  <si>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</si>
  <si>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</si>
  <si>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</si>
  <si>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</si>
  <si>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</si>
  <si>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</si>
  <si>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</si>
  <si>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</si>
  <si>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</si>
  <si>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</si>
  <si>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</si>
  <si>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</si>
  <si>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</si>
  <si>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</si>
  <si>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</si>
  <si>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</si>
  <si>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</si>
  <si>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</si>
  <si>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</si>
  <si>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</si>
  <si>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</si>
  <si>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</si>
  <si>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</si>
  <si>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</si>
  <si>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</si>
  <si>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</si>
  <si>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</si>
  <si>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</si>
  <si>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</si>
  <si>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</si>
  <si>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</si>
  <si>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</si>
  <si>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</si>
  <si>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</si>
  <si>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</si>
  <si>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</si>
  <si>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</si>
  <si>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</si>
  <si>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</si>
  <si>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</si>
  <si>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</si>
  <si>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</si>
  <si>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</si>
  <si>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</si>
  <si>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</si>
  <si>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</si>
  <si>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</si>
  <si>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</si>
  <si>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</si>
  <si>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</si>
  <si>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</si>
  <si>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</si>
  <si>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</si>
  <si>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</si>
  <si>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</si>
  <si>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</si>
  <si>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</si>
  <si>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</si>
  <si>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</si>
  <si>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</si>
  <si>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</si>
  <si>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</si>
  <si>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</si>
  <si>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</si>
  <si>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</si>
  <si>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</si>
  <si>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</si>
  <si>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</si>
  <si>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</si>
  <si>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</si>
  <si>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</si>
  <si>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</si>
  <si>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</si>
  <si>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</si>
  <si>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</si>
  <si>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</si>
  <si>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</si>
  <si>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</si>
  <si>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</si>
  <si>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</si>
  <si>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</si>
  <si>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</si>
  <si>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</si>
  <si>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</si>
  <si>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</si>
  <si>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</si>
  <si>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</si>
  <si>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</si>
  <si>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</si>
  <si>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</si>
  <si>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</si>
  <si>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</si>
  <si>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</si>
  <si>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</si>
  <si>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</si>
  <si>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</si>
  <si>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</si>
  <si>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</si>
  <si>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</si>
  <si>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</si>
  <si>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</si>
  <si>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</si>
  <si>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</si>
  <si>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</si>
  <si>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</si>
  <si>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</si>
  <si>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</si>
  <si>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</si>
  <si>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</si>
  <si>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</si>
  <si>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</si>
  <si>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</si>
  <si>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</si>
  <si>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</si>
  <si>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</si>
  <si>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</si>
  <si>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</si>
  <si>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</si>
  <si>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</si>
  <si>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</si>
  <si>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</si>
  <si>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</si>
  <si>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</si>
  <si>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</si>
  <si>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</si>
  <si>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</si>
  <si>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</si>
  <si>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</si>
  <si>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</si>
  <si>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</si>
  <si>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</si>
  <si>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</si>
  <si>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</si>
  <si>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</si>
  <si>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</si>
  <si>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</si>
  <si>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</si>
  <si>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</si>
  <si>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</si>
  <si>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</si>
  <si>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</si>
  <si>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</si>
  <si>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</si>
  <si>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</si>
  <si>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</si>
  <si>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</si>
  <si>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</si>
  <si>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</si>
  <si>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</si>
  <si>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</si>
  <si>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</si>
  <si>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</si>
  <si>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</si>
  <si>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</si>
  <si>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</si>
  <si>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</si>
  <si>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</si>
  <si>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</si>
  <si>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</si>
  <si>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</si>
  <si>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</si>
  <si>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</si>
  <si>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</si>
  <si>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</si>
  <si>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</si>
  <si>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</si>
  <si>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</si>
  <si>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</si>
  <si>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</si>
  <si>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</si>
  <si>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</si>
  <si>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</si>
  <si>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</si>
  <si>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</si>
  <si>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</si>
  <si>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</si>
  <si>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</si>
  <si>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</si>
  <si>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</si>
  <si>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</si>
  <si>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</si>
  <si>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</si>
  <si>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</si>
  <si>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</si>
  <si>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</si>
  <si>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</si>
  <si>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</si>
  <si>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</si>
  <si>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</si>
  <si>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</si>
  <si>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</si>
  <si>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</si>
  <si>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</si>
  <si>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</si>
  <si>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</si>
  <si>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</si>
  <si>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</si>
  <si>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</si>
  <si>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</si>
  <si>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</si>
  <si>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</si>
  <si>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</si>
  <si>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</si>
  <si>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</si>
  <si>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</si>
  <si>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</si>
  <si>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</si>
  <si>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</si>
  <si>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</si>
  <si>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</si>
  <si>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</si>
  <si>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</si>
  <si>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</si>
  <si>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</si>
  <si>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</si>
  <si>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</si>
  <si>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</si>
  <si>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</si>
  <si>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</si>
  <si>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</si>
  <si>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</si>
  <si>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</si>
  <si>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</si>
  <si>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</si>
  <si>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</si>
  <si>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</si>
  <si>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</si>
  <si>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</si>
  <si>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</si>
  <si>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</si>
  <si>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</si>
  <si>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</si>
  <si>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</si>
  <si>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</si>
  <si>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</si>
  <si>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</si>
  <si>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</si>
  <si>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</si>
  <si>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</si>
  <si>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</si>
  <si>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</si>
  <si>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</si>
  <si>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</si>
  <si>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</si>
  <si>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</si>
  <si>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</si>
  <si>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</si>
  <si>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</si>
  <si>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</si>
  <si>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</si>
  <si>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</si>
  <si>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</si>
  <si>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</si>
  <si>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</si>
  <si>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</si>
  <si>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</si>
  <si>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</si>
  <si>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</si>
  <si>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</si>
  <si>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</si>
  <si>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</si>
  <si>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</si>
  <si>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</si>
  <si>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</si>
  <si>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</si>
  <si>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</si>
  <si>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</si>
  <si>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</si>
  <si>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</si>
  <si>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</si>
  <si>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</si>
  <si>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</si>
  <si>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</si>
  <si>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</si>
  <si>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</si>
  <si>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</si>
  <si>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</si>
  <si>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</si>
  <si>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</si>
  <si>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</si>
  <si>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</si>
  <si>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</si>
  <si>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</si>
  <si>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</si>
  <si>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</si>
  <si>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</si>
  <si>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</si>
  <si>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</si>
  <si>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</si>
  <si>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</si>
  <si>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</si>
  <si>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</si>
  <si>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</si>
  <si>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</si>
  <si>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</si>
  <si>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</si>
  <si>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</si>
  <si>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</si>
  <si>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</si>
  <si>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</si>
  <si>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</si>
  <si>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</si>
  <si>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</si>
  <si>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</si>
  <si>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</si>
  <si>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</si>
  <si>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</si>
  <si>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</si>
  <si>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</si>
  <si>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</si>
  <si>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</si>
  <si>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</si>
  <si>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</si>
  <si>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</si>
  <si>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</si>
  <si>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</si>
  <si>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</si>
  <si>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</si>
  <si>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</si>
  <si>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</si>
  <si>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</si>
  <si>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</si>
  <si>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</si>
  <si>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</si>
  <si>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</si>
  <si>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</si>
  <si>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</si>
  <si>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</si>
  <si>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</si>
  <si>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</si>
  <si>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</si>
  <si>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</si>
  <si>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</si>
  <si>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</si>
  <si>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</si>
  <si>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</si>
  <si>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</si>
  <si>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</si>
  <si>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</si>
  <si>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</si>
  <si>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</si>
  <si>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</si>
  <si>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</si>
  <si>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</si>
  <si>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</si>
  <si>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</si>
  <si>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</si>
  <si>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</si>
  <si>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</si>
  <si>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</si>
  <si>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</si>
  <si>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</si>
  <si>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</si>
  <si>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</si>
  <si>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</si>
  <si>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</si>
  <si>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</si>
  <si>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</si>
  <si>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</si>
  <si>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</si>
  <si>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</si>
  <si>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</si>
  <si>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</si>
  <si>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</si>
  <si>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</si>
  <si>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</si>
  <si>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</si>
  <si>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</si>
  <si>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</si>
  <si>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</si>
  <si>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</si>
  <si>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</si>
  <si>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</si>
  <si>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</si>
  <si>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</si>
  <si>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</si>
  <si>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</si>
  <si>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</si>
  <si>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</si>
  <si>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</si>
  <si>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</si>
  <si>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</si>
  <si>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</si>
  <si>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</si>
  <si>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</si>
  <si>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</si>
  <si>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</si>
  <si>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</si>
  <si>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</si>
  <si>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</si>
  <si>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</si>
  <si>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</si>
  <si>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</si>
  <si>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</si>
  <si>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</si>
  <si>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</si>
  <si>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</si>
  <si>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</si>
  <si>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</si>
  <si>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</si>
  <si>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</si>
  <si>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</si>
  <si>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</si>
  <si>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</si>
  <si>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</si>
  <si>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</si>
  <si>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</si>
  <si>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</si>
  <si>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</si>
  <si>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</si>
  <si>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</si>
  <si>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</si>
  <si>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</si>
  <si>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</si>
  <si>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</si>
  <si>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</si>
  <si>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</si>
  <si>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</si>
  <si>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</si>
  <si>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</si>
  <si>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</si>
  <si>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</si>
  <si>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</si>
  <si>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</si>
  <si>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</si>
  <si>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</si>
  <si>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</si>
  <si>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</si>
  <si>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</si>
  <si>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</si>
  <si>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</si>
  <si>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</si>
  <si>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</si>
  <si>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</si>
  <si>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</si>
  <si>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</si>
  <si>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</si>
  <si>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</si>
  <si>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</si>
  <si>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</si>
  <si>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</si>
  <si>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</si>
  <si>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</si>
  <si>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</si>
  <si>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</si>
  <si>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</si>
  <si>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</si>
  <si>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</si>
  <si>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</si>
  <si>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</si>
  <si>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</si>
  <si>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</si>
  <si>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</si>
  <si>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</si>
  <si>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</si>
  <si>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</si>
  <si>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</si>
  <si>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</si>
  <si>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</si>
  <si>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</si>
  <si>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</si>
  <si>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</si>
  <si>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</si>
  <si>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</si>
  <si>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</si>
  <si>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</si>
  <si>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</si>
  <si>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</si>
  <si>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</si>
  <si>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</si>
  <si>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</si>
  <si>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</si>
  <si>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</si>
  <si>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</si>
  <si>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</si>
  <si>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</si>
  <si>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</si>
  <si>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</si>
  <si>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</si>
  <si>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</si>
  <si>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</si>
  <si>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</si>
  <si>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</si>
  <si>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</si>
  <si>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</si>
  <si>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</si>
  <si>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</si>
  <si>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</si>
  <si>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</si>
  <si>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</si>
  <si>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</si>
  <si>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</si>
  <si>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</si>
  <si>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</si>
  <si>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</si>
  <si>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</si>
  <si>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</si>
  <si>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</si>
  <si>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</si>
  <si>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</si>
  <si>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</si>
  <si>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</si>
  <si>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</si>
  <si>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</si>
  <si>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</si>
  <si>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</si>
  <si>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</si>
  <si>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</si>
  <si>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</si>
  <si>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</si>
  <si>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</si>
  <si>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</si>
  <si>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</si>
  <si>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</si>
  <si>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</si>
  <si>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</si>
  <si>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</si>
  <si>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</si>
  <si>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</si>
  <si>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</si>
  <si>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</si>
  <si>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</si>
  <si>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</si>
  <si>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</si>
  <si>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</si>
  <si>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</si>
  <si>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</si>
  <si>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</si>
  <si>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</si>
  <si>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</si>
  <si>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</si>
  <si>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</si>
  <si>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</si>
  <si>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</si>
  <si>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</si>
  <si>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</si>
  <si>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</si>
  <si>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</si>
  <si>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</si>
  <si>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</si>
  <si>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</si>
  <si>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</si>
  <si>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</si>
  <si>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</si>
  <si>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</si>
  <si>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</si>
  <si>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</si>
  <si>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</si>
  <si>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</si>
  <si>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</si>
  <si>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</si>
  <si>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</si>
  <si>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</si>
  <si>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</si>
  <si>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</si>
  <si>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</si>
  <si>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</si>
  <si>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</si>
  <si>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</si>
  <si>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</si>
  <si>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</si>
  <si>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</si>
  <si>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</si>
  <si>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</si>
  <si>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</si>
  <si>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</si>
  <si>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</si>
  <si>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</si>
  <si>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</si>
  <si>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</si>
  <si>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Universidad de Guanajuato</t>
  </si>
  <si>
    <t>Al 31 de diciembre de 2018 y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</si>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</sst>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15" fillId="0" borderId="0"/>
    <xf numFmtId="43" fontId="16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3">
    <cellStyle name="Millares 2" xfId="2" xr:uid="{8777DEC1-E263-4416-A658-254DD7BB9E63}"/>
    <cellStyle name="Normal" xfId="0" builtinId="0"/>
    <cellStyle name="Normal 2 2" xfId="1" xr:uid="{5ECE8AB2-4F5D-4D44-943F-16155E19DA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abSelected="1" workbookViewId="0">
      <selection activeCell="C13" sqref="C1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Universidad de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junio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4144474737.7712336</v>
      </c>
      <c r="C8" s="40">
        <f t="shared" ref="C8:D8" si="0">SUM(C9:C11)</f>
        <v>1748072960.0900002</v>
      </c>
      <c r="D8" s="40">
        <f t="shared" si="0"/>
        <v>1748072960.0900002</v>
      </c>
    </row>
    <row r="9" spans="1:11" x14ac:dyDescent="0.25">
      <c r="A9" s="53" t="s">
        <v>169</v>
      </c>
      <c r="B9" s="23">
        <v>1492208113.3432338</v>
      </c>
      <c r="C9" s="23">
        <v>716866623.33000016</v>
      </c>
      <c r="D9" s="23">
        <v>716866623.33000016</v>
      </c>
    </row>
    <row r="10" spans="1:11" x14ac:dyDescent="0.25">
      <c r="A10" s="53" t="s">
        <v>170</v>
      </c>
      <c r="B10" s="23">
        <v>2102930796.928</v>
      </c>
      <c r="C10" s="23">
        <v>1031206336.76</v>
      </c>
      <c r="D10" s="23">
        <v>1031206336.76</v>
      </c>
    </row>
    <row r="11" spans="1:11" x14ac:dyDescent="0.25">
      <c r="A11" s="53" t="s">
        <v>171</v>
      </c>
      <c r="B11" s="23">
        <v>549335827.5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4144474737.7700014</v>
      </c>
      <c r="C13" s="40">
        <f t="shared" ref="C13:D13" si="1">C14+C15</f>
        <v>1562981742.7599998</v>
      </c>
      <c r="D13" s="40">
        <f t="shared" si="1"/>
        <v>1487709729.7099996</v>
      </c>
    </row>
    <row r="14" spans="1:11" x14ac:dyDescent="0.25">
      <c r="A14" s="53" t="s">
        <v>172</v>
      </c>
      <c r="B14" s="23">
        <v>2041543940.8099997</v>
      </c>
      <c r="C14" s="23">
        <v>682022535.8900001</v>
      </c>
      <c r="D14" s="23">
        <v>622859412.82999992</v>
      </c>
    </row>
    <row r="15" spans="1:11" x14ac:dyDescent="0.25">
      <c r="A15" s="53" t="s">
        <v>173</v>
      </c>
      <c r="B15" s="23">
        <v>2102930796.9600015</v>
      </c>
      <c r="C15" s="23">
        <v>880959206.86999977</v>
      </c>
      <c r="D15" s="23">
        <v>864850316.87999964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199981379.56</v>
      </c>
      <c r="D17" s="40">
        <f>D18+D19</f>
        <v>179693074.08999988</v>
      </c>
    </row>
    <row r="18" spans="1:4" x14ac:dyDescent="0.25">
      <c r="A18" s="53" t="s">
        <v>175</v>
      </c>
      <c r="B18" s="119">
        <v>0</v>
      </c>
      <c r="C18" s="23">
        <v>145270761.94000006</v>
      </c>
      <c r="D18" s="23">
        <v>127715192.11999993</v>
      </c>
    </row>
    <row r="19" spans="1:4" x14ac:dyDescent="0.25">
      <c r="A19" s="53" t="s">
        <v>176</v>
      </c>
      <c r="B19" s="119">
        <v>0</v>
      </c>
      <c r="C19" s="23">
        <v>54710617.619999945</v>
      </c>
      <c r="D19" s="117">
        <v>51977881.969999947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1.232147216796875E-3</v>
      </c>
      <c r="C21" s="40">
        <f t="shared" ref="C21:D21" si="3">C8-C13+C17</f>
        <v>385072596.8900004</v>
      </c>
      <c r="D21" s="40">
        <f t="shared" si="3"/>
        <v>440056304.47000051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-549335827.49876785</v>
      </c>
      <c r="C23" s="40">
        <f t="shared" ref="C23:D23" si="4">C21-C11</f>
        <v>385072596.8900004</v>
      </c>
      <c r="D23" s="40">
        <f t="shared" si="4"/>
        <v>440056304.47000051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-549335827.49876785</v>
      </c>
      <c r="C25" s="40">
        <f t="shared" ref="C25" si="5">C23-C17</f>
        <v>185091217.3300004</v>
      </c>
      <c r="D25" s="40">
        <f>D23-D17</f>
        <v>260363230.38000062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-549335827.49876785</v>
      </c>
      <c r="C33" s="61">
        <f t="shared" ref="C33:D33" si="7">C25+C29</f>
        <v>185091217.3300004</v>
      </c>
      <c r="D33" s="61">
        <f t="shared" si="7"/>
        <v>260363230.38000062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549335827.5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549335827.5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549335827.5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1492208113.3432338</v>
      </c>
      <c r="C48" s="124">
        <f>C9</f>
        <v>716866623.33000016</v>
      </c>
      <c r="D48" s="124">
        <f t="shared" ref="D48" si="11">D9</f>
        <v>716866623.33000016</v>
      </c>
    </row>
    <row r="49" spans="1:4" x14ac:dyDescent="0.25">
      <c r="A49" s="127" t="s">
        <v>199</v>
      </c>
      <c r="B49" s="61">
        <f>B50-B51</f>
        <v>549335827.5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549335827.5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2041543940.8099997</v>
      </c>
      <c r="C53" s="60">
        <f t="shared" ref="C53:D53" si="13">C14</f>
        <v>682022535.8900001</v>
      </c>
      <c r="D53" s="60">
        <f t="shared" si="13"/>
        <v>622859412.82999992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145270761.94000006</v>
      </c>
      <c r="D55" s="60">
        <f t="shared" si="14"/>
        <v>127715192.11999993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3.3234119415283203E-2</v>
      </c>
      <c r="C57" s="61">
        <f>C48+C49-C53+C55</f>
        <v>180114849.38000011</v>
      </c>
      <c r="D57" s="61">
        <f t="shared" ref="D57" si="15">D48+D49-D53+D55</f>
        <v>221722402.62000018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-549335827.46676588</v>
      </c>
      <c r="C59" s="61">
        <f t="shared" ref="C59:D59" si="16">C57-C49</f>
        <v>180114849.38000011</v>
      </c>
      <c r="D59" s="61">
        <f t="shared" si="16"/>
        <v>221722402.62000018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2102930796.928</v>
      </c>
      <c r="C63" s="122">
        <f t="shared" ref="C63:D63" si="17">C10</f>
        <v>1031206336.76</v>
      </c>
      <c r="D63" s="122">
        <f t="shared" si="17"/>
        <v>1031206336.76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2102930796.9600015</v>
      </c>
      <c r="C68" s="23">
        <f t="shared" ref="C68:D68" si="19">C15</f>
        <v>880959206.86999977</v>
      </c>
      <c r="D68" s="23">
        <f t="shared" si="19"/>
        <v>864850316.87999964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54710617.619999945</v>
      </c>
      <c r="D70" s="23">
        <f t="shared" si="20"/>
        <v>51977881.969999947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-3.2001495361328125E-2</v>
      </c>
      <c r="C72" s="40">
        <f t="shared" ref="C72:D72" si="21">C63+C64-C68+C70</f>
        <v>204957747.51000017</v>
      </c>
      <c r="D72" s="40">
        <f t="shared" si="21"/>
        <v>218333901.85000029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-3.2001495361328125E-2</v>
      </c>
      <c r="C74" s="40">
        <f>C72-C64</f>
        <v>204957747.51000017</v>
      </c>
      <c r="D74" s="40">
        <f t="shared" ref="D74" si="22">D72-D64</f>
        <v>218333901.85000029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4144474737.7712336</v>
      </c>
      <c r="Q2" s="18">
        <f>'Formato 4'!C8</f>
        <v>1748072960.0900002</v>
      </c>
      <c r="R2" s="18">
        <f>'Formato 4'!D8</f>
        <v>1748072960.0900002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1492208113.3432338</v>
      </c>
      <c r="Q3" s="18">
        <f>'Formato 4'!C9</f>
        <v>716866623.33000016</v>
      </c>
      <c r="R3" s="18">
        <f>'Formato 4'!D9</f>
        <v>716866623.33000016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2102930796.928</v>
      </c>
      <c r="Q4" s="18">
        <f>'Formato 4'!C10</f>
        <v>1031206336.76</v>
      </c>
      <c r="R4" s="18">
        <f>'Formato 4'!D10</f>
        <v>1031206336.76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549335827.5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4144474737.7700014</v>
      </c>
      <c r="Q6" s="18">
        <f>'Formato 4'!C13</f>
        <v>1562981742.7599998</v>
      </c>
      <c r="R6" s="18">
        <f>'Formato 4'!D13</f>
        <v>1487709729.7099996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2041543940.8099997</v>
      </c>
      <c r="Q7" s="18">
        <f>'Formato 4'!C14</f>
        <v>682022535.8900001</v>
      </c>
      <c r="R7" s="18">
        <f>'Formato 4'!D14</f>
        <v>622859412.82999992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2102930796.9600015</v>
      </c>
      <c r="Q8" s="18">
        <f>'Formato 4'!C15</f>
        <v>880959206.86999977</v>
      </c>
      <c r="R8" s="18">
        <f>'Formato 4'!D15</f>
        <v>864850316.87999964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199981379.56</v>
      </c>
      <c r="R9" s="18">
        <f>'Formato 4'!D17</f>
        <v>179693074.08999988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145270761.94000006</v>
      </c>
      <c r="R10" s="18">
        <f>'Formato 4'!D18</f>
        <v>127715192.11999993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54710617.619999945</v>
      </c>
      <c r="R11" s="18">
        <f>'Formato 4'!D19</f>
        <v>51977881.969999947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1.232147216796875E-3</v>
      </c>
      <c r="Q12" s="18">
        <f>'Formato 4'!C21</f>
        <v>385072596.8900004</v>
      </c>
      <c r="R12" s="18">
        <f>'Formato 4'!D21</f>
        <v>440056304.47000051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-549335827.49876785</v>
      </c>
      <c r="Q13" s="18">
        <f>'Formato 4'!C23</f>
        <v>385072596.8900004</v>
      </c>
      <c r="R13" s="18">
        <f>'Formato 4'!D23</f>
        <v>440056304.47000051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-549335827.49876785</v>
      </c>
      <c r="Q14" s="18">
        <f>'Formato 4'!C25</f>
        <v>185091217.3300004</v>
      </c>
      <c r="R14" s="18">
        <f>'Formato 4'!D25</f>
        <v>260363230.38000062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-549335827.49876785</v>
      </c>
      <c r="Q18">
        <f>'Formato 4'!C33</f>
        <v>185091217.3300004</v>
      </c>
      <c r="R18">
        <f>'Formato 4'!D33</f>
        <v>260363230.38000062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549335827.5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549335827.5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549335827.5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1492208113.3432338</v>
      </c>
      <c r="Q26">
        <f>'Formato 4'!C48</f>
        <v>716866623.33000016</v>
      </c>
      <c r="R26">
        <f>'Formato 4'!D48</f>
        <v>716866623.33000016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549335827.5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549335827.5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2041543940.8099997</v>
      </c>
      <c r="Q30">
        <f>'Formato 4'!C53</f>
        <v>682022535.8900001</v>
      </c>
      <c r="R30">
        <f>'Formato 4'!D53</f>
        <v>622859412.82999992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145270761.94000006</v>
      </c>
      <c r="R31">
        <f>'Formato 4'!D55</f>
        <v>127715192.11999993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2102930796.928</v>
      </c>
      <c r="Q32">
        <f>'Formato 4'!C63</f>
        <v>1031206336.76</v>
      </c>
      <c r="R32">
        <f>'Formato 4'!D63</f>
        <v>1031206336.76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2102930796.9600015</v>
      </c>
      <c r="Q36">
        <f>'Formato 4'!C68</f>
        <v>880959206.86999977</v>
      </c>
      <c r="R36">
        <f>'Formato 4'!D68</f>
        <v>864850316.87999964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54710617.619999945</v>
      </c>
      <c r="R37">
        <f>'Formato 4'!D70</f>
        <v>51977881.969999947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-3.2001495361328125E-2</v>
      </c>
      <c r="Q38">
        <f>'Formato 4'!C72</f>
        <v>204957747.51000017</v>
      </c>
      <c r="R38">
        <f>'Formato 4'!D72</f>
        <v>218333901.85000029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-3.2001495361328125E-2</v>
      </c>
      <c r="Q39">
        <f>'Formato 4'!C74</f>
        <v>204957747.51000017</v>
      </c>
      <c r="R39">
        <f>'Formato 4'!D74</f>
        <v>218333901.85000029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" zoomScale="85" zoomScaleNormal="85" workbookViewId="0">
      <selection activeCell="B76" sqref="B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junio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21923668</v>
      </c>
      <c r="C10" s="60">
        <v>24000000</v>
      </c>
      <c r="D10" s="60">
        <v>45923668</v>
      </c>
      <c r="E10" s="60">
        <v>22341395.059999999</v>
      </c>
      <c r="F10" s="60">
        <v>22341395.059999999</v>
      </c>
      <c r="G10" s="60">
        <f t="shared" ref="G10:G15" si="0">F10-B10</f>
        <v>417727.05999999866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460023032.17049998</v>
      </c>
      <c r="C15" s="60">
        <v>23439863.219999999</v>
      </c>
      <c r="D15" s="60">
        <v>483462895.39049995</v>
      </c>
      <c r="E15" s="60">
        <v>243353968.62</v>
      </c>
      <c r="F15" s="60">
        <v>243353968.62</v>
      </c>
      <c r="G15" s="60">
        <f t="shared" si="0"/>
        <v>-216669063.55049998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ref="G17:G27" si="2"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2"/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1000861413.1727339</v>
      </c>
      <c r="C34" s="60">
        <v>-100360653.20999999</v>
      </c>
      <c r="D34" s="60">
        <v>900500759.96273386</v>
      </c>
      <c r="E34" s="60">
        <v>451082241.91000009</v>
      </c>
      <c r="F34" s="60">
        <v>451082241.91000009</v>
      </c>
      <c r="G34" s="60">
        <f t="shared" si="4"/>
        <v>-549779171.26273382</v>
      </c>
    </row>
    <row r="35" spans="1:8" x14ac:dyDescent="0.25">
      <c r="A35" s="53" t="s">
        <v>241</v>
      </c>
      <c r="B35" s="60">
        <f>B36</f>
        <v>9400000</v>
      </c>
      <c r="C35" s="60">
        <f t="shared" ref="C35:F35" si="5">C36</f>
        <v>0</v>
      </c>
      <c r="D35" s="60">
        <f t="shared" si="5"/>
        <v>9400000</v>
      </c>
      <c r="E35" s="60">
        <f t="shared" si="5"/>
        <v>89017.74</v>
      </c>
      <c r="F35" s="60">
        <f t="shared" si="5"/>
        <v>89017.74</v>
      </c>
      <c r="G35" s="60">
        <f>G36</f>
        <v>-9310982.2599999998</v>
      </c>
    </row>
    <row r="36" spans="1:8" x14ac:dyDescent="0.25">
      <c r="A36" s="63" t="s">
        <v>242</v>
      </c>
      <c r="B36" s="60">
        <v>9400000</v>
      </c>
      <c r="C36" s="60">
        <v>0</v>
      </c>
      <c r="D36" s="60">
        <v>9400000</v>
      </c>
      <c r="E36" s="60">
        <v>89017.74</v>
      </c>
      <c r="F36" s="60">
        <v>89017.74</v>
      </c>
      <c r="G36" s="60">
        <f>F36-B36</f>
        <v>-9310982.2599999998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 t="shared" ref="G38:G39" si="7"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 t="shared" si="7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1492208113.3432338</v>
      </c>
      <c r="C41" s="61">
        <f t="shared" ref="C41:E41" si="8">SUM(C9,C10,C11,C12,C13,C14,C15,C16,C28,C34,C35,C37)</f>
        <v>-52920789.989999995</v>
      </c>
      <c r="D41" s="61">
        <f t="shared" si="8"/>
        <v>1439287323.3532338</v>
      </c>
      <c r="E41" s="61">
        <f t="shared" si="8"/>
        <v>716866623.33000016</v>
      </c>
      <c r="F41" s="61">
        <f>SUM(F9,F10,F11,F12,F13,F14,F15,F16,F28,F34,F35,F37)</f>
        <v>716866623.33000016</v>
      </c>
      <c r="G41" s="61">
        <f>SUM(G9,G10,G11,G12,G13,G14,G15,G16,G28,G34,G35,G37)</f>
        <v>-775341490.01323378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9">SUM(C46:C53)</f>
        <v>0</v>
      </c>
      <c r="D45" s="60">
        <f t="shared" si="9"/>
        <v>0</v>
      </c>
      <c r="E45" s="60">
        <f t="shared" si="9"/>
        <v>0</v>
      </c>
      <c r="F45" s="60">
        <f t="shared" si="9"/>
        <v>0</v>
      </c>
      <c r="G45" s="60">
        <f t="shared" si="9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 t="shared" ref="G46:G49" si="10"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si="10"/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0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0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ref="G50:G53" si="11">F50-B50</f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11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1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11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2">SUM(C55:C58)</f>
        <v>0</v>
      </c>
      <c r="D54" s="60">
        <f t="shared" si="12"/>
        <v>0</v>
      </c>
      <c r="E54" s="60">
        <f t="shared" si="12"/>
        <v>0</v>
      </c>
      <c r="F54" s="60">
        <f t="shared" si="12"/>
        <v>0</v>
      </c>
      <c r="G54" s="60">
        <f t="shared" si="12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 t="shared" ref="G55:G58" si="13"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si="13"/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3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3"/>
        <v>0</v>
      </c>
    </row>
    <row r="59" spans="1:7" x14ac:dyDescent="0.25">
      <c r="A59" s="53" t="s">
        <v>262</v>
      </c>
      <c r="B59" s="60">
        <v>217487693</v>
      </c>
      <c r="C59" s="60">
        <v>0</v>
      </c>
      <c r="D59" s="60">
        <v>217487693</v>
      </c>
      <c r="E59" s="60">
        <v>13778217.629999999</v>
      </c>
      <c r="F59" s="60">
        <v>13778217.629999999</v>
      </c>
      <c r="G59" s="60">
        <f t="shared" ref="G59" si="14">SUM(G60:G61)</f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ref="G60:G61" si="15"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 t="shared" si="15"/>
        <v>0</v>
      </c>
    </row>
    <row r="62" spans="1:7" x14ac:dyDescent="0.25">
      <c r="A62" s="53" t="s">
        <v>265</v>
      </c>
      <c r="B62" s="60">
        <v>1885443103.928</v>
      </c>
      <c r="C62" s="60">
        <v>55711938.570000008</v>
      </c>
      <c r="D62" s="60">
        <v>1941155042.4979999</v>
      </c>
      <c r="E62" s="60">
        <v>1017428119.13</v>
      </c>
      <c r="F62" s="60">
        <v>1017428119.13</v>
      </c>
      <c r="G62" s="60">
        <f>F62-B62</f>
        <v>-868014984.79799998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2102930796.928</v>
      </c>
      <c r="C65" s="61">
        <f t="shared" ref="C65:G65" si="16">C45+C54+C59+C62+C63</f>
        <v>55711938.570000008</v>
      </c>
      <c r="D65" s="61">
        <f t="shared" si="16"/>
        <v>2158642735.4980001</v>
      </c>
      <c r="E65" s="61">
        <f t="shared" si="16"/>
        <v>1031206336.76</v>
      </c>
      <c r="F65" s="61">
        <f t="shared" si="16"/>
        <v>1031206336.76</v>
      </c>
      <c r="G65" s="61">
        <f t="shared" si="16"/>
        <v>-868014984.79799998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549335827.5</v>
      </c>
      <c r="C67" s="61">
        <f t="shared" ref="C67:G67" si="17">C68</f>
        <v>119039930.03999999</v>
      </c>
      <c r="D67" s="61">
        <f t="shared" si="17"/>
        <v>668375757.53999996</v>
      </c>
      <c r="E67" s="61">
        <f t="shared" si="17"/>
        <v>0</v>
      </c>
      <c r="F67" s="61">
        <f t="shared" si="17"/>
        <v>0</v>
      </c>
      <c r="G67" s="61">
        <f t="shared" si="17"/>
        <v>-549335827.5</v>
      </c>
    </row>
    <row r="68" spans="1:7" x14ac:dyDescent="0.25">
      <c r="A68" s="53" t="s">
        <v>269</v>
      </c>
      <c r="B68" s="60">
        <v>549335827.5</v>
      </c>
      <c r="C68" s="60">
        <v>119039930.03999999</v>
      </c>
      <c r="D68" s="60">
        <v>668375757.53999996</v>
      </c>
      <c r="E68" s="60">
        <v>0</v>
      </c>
      <c r="F68" s="60">
        <v>0</v>
      </c>
      <c r="G68" s="60">
        <f t="shared" ref="G68" si="18">F68-B68</f>
        <v>-549335827.5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4144474737.7712336</v>
      </c>
      <c r="C70" s="61">
        <f t="shared" ref="C70:G70" si="19">C41+C65+C67</f>
        <v>121831078.62</v>
      </c>
      <c r="D70" s="61">
        <f t="shared" si="19"/>
        <v>4266305816.3912339</v>
      </c>
      <c r="E70" s="61">
        <f t="shared" si="19"/>
        <v>1748072960.0900002</v>
      </c>
      <c r="F70" s="61">
        <f t="shared" si="19"/>
        <v>1748072960.0900002</v>
      </c>
      <c r="G70" s="61">
        <f t="shared" si="19"/>
        <v>-2192692302.3112335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549335827.5</v>
      </c>
      <c r="C73" s="60">
        <v>0</v>
      </c>
      <c r="D73" s="60">
        <v>549335827.5</v>
      </c>
      <c r="E73" s="60">
        <v>0</v>
      </c>
      <c r="F73" s="60">
        <v>0</v>
      </c>
      <c r="G73" s="60">
        <f t="shared" ref="G73:G74" si="20">F73-B73</f>
        <v>-549335827.5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20"/>
        <v>0</v>
      </c>
    </row>
    <row r="75" spans="1:7" x14ac:dyDescent="0.25">
      <c r="A75" s="120" t="s">
        <v>274</v>
      </c>
      <c r="B75" s="61">
        <f>B73+B74</f>
        <v>549335827.5</v>
      </c>
      <c r="C75" s="61">
        <f t="shared" ref="C75:G75" si="21">C73+C74</f>
        <v>0</v>
      </c>
      <c r="D75" s="61">
        <f t="shared" si="21"/>
        <v>549335827.5</v>
      </c>
      <c r="E75" s="61">
        <f t="shared" si="21"/>
        <v>0</v>
      </c>
      <c r="F75" s="61">
        <f t="shared" si="21"/>
        <v>0</v>
      </c>
      <c r="G75" s="61">
        <f t="shared" si="21"/>
        <v>-549335827.5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21923668</v>
      </c>
      <c r="Q4" s="18">
        <f>'Formato 5'!C10</f>
        <v>24000000</v>
      </c>
      <c r="R4" s="18">
        <f>'Formato 5'!D10</f>
        <v>45923668</v>
      </c>
      <c r="S4" s="18">
        <f>'Formato 5'!E10</f>
        <v>22341395.059999999</v>
      </c>
      <c r="T4" s="18">
        <f>'Formato 5'!F10</f>
        <v>22341395.059999999</v>
      </c>
      <c r="U4" s="18">
        <f>'Formato 5'!G10</f>
        <v>417727.05999999866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460023032.17049998</v>
      </c>
      <c r="Q9" s="18">
        <f>'Formato 5'!C15</f>
        <v>23439863.219999999</v>
      </c>
      <c r="R9" s="18">
        <f>'Formato 5'!D15</f>
        <v>483462895.39049995</v>
      </c>
      <c r="S9" s="18">
        <f>'Formato 5'!E15</f>
        <v>243353968.62</v>
      </c>
      <c r="T9" s="18">
        <f>'Formato 5'!F15</f>
        <v>243353968.62</v>
      </c>
      <c r="U9" s="18">
        <f>'Formato 5'!G15</f>
        <v>-216669063.55049998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1000861413.1727339</v>
      </c>
      <c r="Q28" s="18">
        <f>'Formato 5'!C34</f>
        <v>-100360653.20999999</v>
      </c>
      <c r="R28" s="18">
        <f>'Formato 5'!D34</f>
        <v>900500759.96273386</v>
      </c>
      <c r="S28" s="18">
        <f>'Formato 5'!E34</f>
        <v>451082241.91000009</v>
      </c>
      <c r="T28" s="18">
        <f>'Formato 5'!F34</f>
        <v>451082241.91000009</v>
      </c>
      <c r="U28" s="18">
        <f>'Formato 5'!G34</f>
        <v>-549779171.26273382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9400000</v>
      </c>
      <c r="Q29" s="18">
        <f>'Formato 5'!C35</f>
        <v>0</v>
      </c>
      <c r="R29" s="18">
        <f>'Formato 5'!D35</f>
        <v>9400000</v>
      </c>
      <c r="S29" s="18">
        <f>'Formato 5'!E35</f>
        <v>89017.74</v>
      </c>
      <c r="T29" s="18">
        <f>'Formato 5'!F35</f>
        <v>89017.74</v>
      </c>
      <c r="U29" s="18">
        <f>'Formato 5'!G35</f>
        <v>-9310982.2599999998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9400000</v>
      </c>
      <c r="Q30" s="18">
        <f>'Formato 5'!C36</f>
        <v>0</v>
      </c>
      <c r="R30" s="18">
        <f>'Formato 5'!D36</f>
        <v>9400000</v>
      </c>
      <c r="S30" s="18">
        <f>'Formato 5'!E36</f>
        <v>89017.74</v>
      </c>
      <c r="T30" s="18">
        <f>'Formato 5'!F36</f>
        <v>89017.74</v>
      </c>
      <c r="U30" s="18">
        <f>'Formato 5'!G36</f>
        <v>-9310982.2599999998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1492208113.3432338</v>
      </c>
      <c r="Q34">
        <f>'Formato 5'!C41</f>
        <v>-52920789.989999995</v>
      </c>
      <c r="R34">
        <f>'Formato 5'!D41</f>
        <v>1439287323.3532338</v>
      </c>
      <c r="S34">
        <f>'Formato 5'!E41</f>
        <v>716866623.33000016</v>
      </c>
      <c r="T34">
        <f>'Formato 5'!F41</f>
        <v>716866623.33000016</v>
      </c>
      <c r="U34">
        <f>'Formato 5'!G41</f>
        <v>-775341490.01323378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217487693</v>
      </c>
      <c r="Q51">
        <f>'Formato 5'!C59</f>
        <v>0</v>
      </c>
      <c r="R51">
        <f>'Formato 5'!D59</f>
        <v>217487693</v>
      </c>
      <c r="S51">
        <f>'Formato 5'!E59</f>
        <v>13778217.629999999</v>
      </c>
      <c r="T51">
        <f>'Formato 5'!F59</f>
        <v>13778217.629999999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1885443103.928</v>
      </c>
      <c r="Q54">
        <f>'Formato 5'!C62</f>
        <v>55711938.570000008</v>
      </c>
      <c r="R54">
        <f>'Formato 5'!D62</f>
        <v>1941155042.4979999</v>
      </c>
      <c r="S54">
        <f>'Formato 5'!E62</f>
        <v>1017428119.13</v>
      </c>
      <c r="T54">
        <f>'Formato 5'!F62</f>
        <v>1017428119.13</v>
      </c>
      <c r="U54">
        <f>'Formato 5'!G62</f>
        <v>-868014984.79799998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2102930796.928</v>
      </c>
      <c r="Q56">
        <f>'Formato 5'!C65</f>
        <v>55711938.570000008</v>
      </c>
      <c r="R56">
        <f>'Formato 5'!D65</f>
        <v>2158642735.4980001</v>
      </c>
      <c r="S56">
        <f>'Formato 5'!E65</f>
        <v>1031206336.76</v>
      </c>
      <c r="T56">
        <f>'Formato 5'!F65</f>
        <v>1031206336.76</v>
      </c>
      <c r="U56">
        <f>'Formato 5'!G65</f>
        <v>-868014984.79799998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549335827.5</v>
      </c>
      <c r="Q57">
        <f>'Formato 5'!C67</f>
        <v>119039930.03999999</v>
      </c>
      <c r="R57">
        <f>'Formato 5'!D67</f>
        <v>668375757.53999996</v>
      </c>
      <c r="S57">
        <f>'Formato 5'!E67</f>
        <v>0</v>
      </c>
      <c r="T57">
        <f>'Formato 5'!F67</f>
        <v>0</v>
      </c>
      <c r="U57">
        <f>'Formato 5'!G67</f>
        <v>-549335827.5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549335827.5</v>
      </c>
      <c r="Q58">
        <f>'Formato 5'!C68</f>
        <v>119039930.03999999</v>
      </c>
      <c r="R58">
        <f>'Formato 5'!D68</f>
        <v>668375757.53999996</v>
      </c>
      <c r="S58">
        <f>'Formato 5'!E68</f>
        <v>0</v>
      </c>
      <c r="T58">
        <f>'Formato 5'!F68</f>
        <v>0</v>
      </c>
      <c r="U58">
        <f>'Formato 5'!G68</f>
        <v>-549335827.5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549335827.5</v>
      </c>
      <c r="Q60">
        <f>'Formato 5'!C73</f>
        <v>0</v>
      </c>
      <c r="R60">
        <f>'Formato 5'!D73</f>
        <v>549335827.5</v>
      </c>
      <c r="S60">
        <f>'Formato 5'!E73</f>
        <v>0</v>
      </c>
      <c r="T60">
        <f>'Formato 5'!F73</f>
        <v>0</v>
      </c>
      <c r="U60">
        <f>'Formato 5'!G73</f>
        <v>-549335827.5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549335827.5</v>
      </c>
      <c r="Q62">
        <f>'Formato 5'!C75</f>
        <v>0</v>
      </c>
      <c r="R62">
        <f>'Formato 5'!D75</f>
        <v>549335827.5</v>
      </c>
      <c r="S62">
        <f>'Formato 5'!E75</f>
        <v>0</v>
      </c>
      <c r="T62">
        <f>'Formato 5'!F75</f>
        <v>0</v>
      </c>
      <c r="U62">
        <f>'Formato 5'!G75</f>
        <v>-549335827.5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0" zoomScaleNormal="90" zoomScalePageLayoutView="90" workbookViewId="0">
      <selection activeCell="D152" sqref="D15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Universidad de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junio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2041543940.8099997</v>
      </c>
      <c r="C9" s="79">
        <f t="shared" ref="C9:G9" si="0">SUM(C10,C18,C28,C38,C48,C58,C62,C71,C75)</f>
        <v>-145059684.20999992</v>
      </c>
      <c r="D9" s="79">
        <f t="shared" si="0"/>
        <v>1896484256.5999997</v>
      </c>
      <c r="E9" s="79">
        <f t="shared" si="0"/>
        <v>682022535.89000022</v>
      </c>
      <c r="F9" s="79">
        <f t="shared" si="0"/>
        <v>622859412.83000004</v>
      </c>
      <c r="G9" s="79">
        <f t="shared" si="0"/>
        <v>1214461720.7099996</v>
      </c>
    </row>
    <row r="10" spans="1:7" x14ac:dyDescent="0.25">
      <c r="A10" s="83" t="s">
        <v>286</v>
      </c>
      <c r="B10" s="80">
        <f>SUM(B11:B17)</f>
        <v>971232412.00999975</v>
      </c>
      <c r="C10" s="80">
        <f t="shared" ref="C10:F10" si="1">SUM(C11:C17)</f>
        <v>82271384.910000056</v>
      </c>
      <c r="D10" s="80">
        <f t="shared" si="1"/>
        <v>1053503796.9199995</v>
      </c>
      <c r="E10" s="80">
        <f t="shared" si="1"/>
        <v>465685336.57000011</v>
      </c>
      <c r="F10" s="80">
        <f t="shared" si="1"/>
        <v>439954635.70000011</v>
      </c>
      <c r="G10" s="80">
        <f>SUM(G11:G17)</f>
        <v>587818460.34999931</v>
      </c>
    </row>
    <row r="11" spans="1:7" x14ac:dyDescent="0.25">
      <c r="A11" s="84" t="s">
        <v>287</v>
      </c>
      <c r="B11" s="80">
        <v>221086449.89999998</v>
      </c>
      <c r="C11" s="80">
        <v>-7149988.0699999873</v>
      </c>
      <c r="D11" s="80">
        <v>213936461.83000004</v>
      </c>
      <c r="E11" s="80">
        <v>106543713.89000009</v>
      </c>
      <c r="F11" s="80">
        <v>106543624.09000009</v>
      </c>
      <c r="G11" s="80">
        <f>D11-E11</f>
        <v>107392747.93999995</v>
      </c>
    </row>
    <row r="12" spans="1:7" x14ac:dyDescent="0.25">
      <c r="A12" s="84" t="s">
        <v>288</v>
      </c>
      <c r="B12" s="80">
        <v>245921747.55000001</v>
      </c>
      <c r="C12" s="80">
        <v>51512286.170000069</v>
      </c>
      <c r="D12" s="80">
        <v>297434033.71999943</v>
      </c>
      <c r="E12" s="80">
        <v>119508350.63000003</v>
      </c>
      <c r="F12" s="80">
        <v>119455900.66000003</v>
      </c>
      <c r="G12" s="80">
        <f>D12-E12</f>
        <v>177925683.08999941</v>
      </c>
    </row>
    <row r="13" spans="1:7" x14ac:dyDescent="0.25">
      <c r="A13" s="84" t="s">
        <v>289</v>
      </c>
      <c r="B13" s="80">
        <v>119013180.52999964</v>
      </c>
      <c r="C13" s="80">
        <v>10438781.789999982</v>
      </c>
      <c r="D13" s="80">
        <v>129451962.31999996</v>
      </c>
      <c r="E13" s="80">
        <v>40901300.130000025</v>
      </c>
      <c r="F13" s="80">
        <v>40884315.770000033</v>
      </c>
      <c r="G13" s="80">
        <f t="shared" ref="G13:G17" si="2">D13-E13</f>
        <v>88550662.189999938</v>
      </c>
    </row>
    <row r="14" spans="1:7" x14ac:dyDescent="0.25">
      <c r="A14" s="84" t="s">
        <v>290</v>
      </c>
      <c r="B14" s="80">
        <v>127684294.19000001</v>
      </c>
      <c r="C14" s="80">
        <v>1655261.4200000002</v>
      </c>
      <c r="D14" s="80">
        <v>129339555.61000003</v>
      </c>
      <c r="E14" s="80">
        <v>55258332.54999996</v>
      </c>
      <c r="F14" s="80">
        <v>51608143.149999969</v>
      </c>
      <c r="G14" s="80">
        <f t="shared" si="2"/>
        <v>74081223.060000062</v>
      </c>
    </row>
    <row r="15" spans="1:7" x14ac:dyDescent="0.25">
      <c r="A15" s="84" t="s">
        <v>291</v>
      </c>
      <c r="B15" s="80">
        <v>116019005.86999997</v>
      </c>
      <c r="C15" s="80">
        <v>62624414.189999998</v>
      </c>
      <c r="D15" s="80">
        <v>178643420.06</v>
      </c>
      <c r="E15" s="80">
        <v>97561468.909999996</v>
      </c>
      <c r="F15" s="80">
        <v>75550486.859999985</v>
      </c>
      <c r="G15" s="80">
        <f t="shared" si="2"/>
        <v>81081951.150000006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141507733.96999997</v>
      </c>
      <c r="C17" s="80">
        <v>-36809370.590000011</v>
      </c>
      <c r="D17" s="80">
        <v>104698363.38000001</v>
      </c>
      <c r="E17" s="80">
        <v>45912170.460000001</v>
      </c>
      <c r="F17" s="80">
        <v>45912165.170000009</v>
      </c>
      <c r="G17" s="80">
        <f t="shared" si="2"/>
        <v>58786192.920000009</v>
      </c>
    </row>
    <row r="18" spans="1:7" x14ac:dyDescent="0.25">
      <c r="A18" s="83" t="s">
        <v>294</v>
      </c>
      <c r="B18" s="80">
        <f>SUM(B19:B27)</f>
        <v>100569062.43000002</v>
      </c>
      <c r="C18" s="80">
        <f t="shared" ref="C18:F18" si="3">SUM(C19:C27)</f>
        <v>47835106.120000035</v>
      </c>
      <c r="D18" s="80">
        <f t="shared" si="3"/>
        <v>148404168.55000007</v>
      </c>
      <c r="E18" s="80">
        <f t="shared" si="3"/>
        <v>19903215.900000006</v>
      </c>
      <c r="F18" s="80">
        <f t="shared" si="3"/>
        <v>18089777.780000001</v>
      </c>
      <c r="G18" s="80">
        <f>SUM(G19:G27)</f>
        <v>128500952.65000007</v>
      </c>
    </row>
    <row r="19" spans="1:7" x14ac:dyDescent="0.25">
      <c r="A19" s="84" t="s">
        <v>295</v>
      </c>
      <c r="B19" s="80">
        <v>48319089.300000019</v>
      </c>
      <c r="C19" s="80">
        <v>48100932.730000027</v>
      </c>
      <c r="D19" s="80">
        <v>96420022.030000091</v>
      </c>
      <c r="E19" s="80">
        <v>4490911.4600000009</v>
      </c>
      <c r="F19" s="80">
        <v>4293705.8400000045</v>
      </c>
      <c r="G19" s="80">
        <f>D19-E19</f>
        <v>91929110.570000082</v>
      </c>
    </row>
    <row r="20" spans="1:7" x14ac:dyDescent="0.25">
      <c r="A20" s="84" t="s">
        <v>296</v>
      </c>
      <c r="B20" s="80">
        <v>11243731.040000001</v>
      </c>
      <c r="C20" s="80">
        <v>-1443786.4300000027</v>
      </c>
      <c r="D20" s="80">
        <v>9799944.6099999957</v>
      </c>
      <c r="E20" s="80">
        <v>3602962.6600000006</v>
      </c>
      <c r="F20" s="80">
        <v>3179163.62</v>
      </c>
      <c r="G20" s="80">
        <f t="shared" ref="G20:G27" si="4">D20-E20</f>
        <v>6196981.9499999955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4698437.32</v>
      </c>
      <c r="C22" s="80">
        <v>770760.06</v>
      </c>
      <c r="D22" s="80">
        <v>5469197.379999999</v>
      </c>
      <c r="E22" s="80">
        <v>2054091.2800000005</v>
      </c>
      <c r="F22" s="80">
        <v>1873410.15</v>
      </c>
      <c r="G22" s="80">
        <f t="shared" si="4"/>
        <v>3415106.0999999987</v>
      </c>
    </row>
    <row r="23" spans="1:7" x14ac:dyDescent="0.25">
      <c r="A23" s="84" t="s">
        <v>299</v>
      </c>
      <c r="B23" s="80">
        <v>18797927.090000004</v>
      </c>
      <c r="C23" s="80">
        <v>-179529.47000000047</v>
      </c>
      <c r="D23" s="80">
        <v>18618397.619999994</v>
      </c>
      <c r="E23" s="80">
        <v>3420433.6600000029</v>
      </c>
      <c r="F23" s="80">
        <v>3047327.2000000016</v>
      </c>
      <c r="G23" s="80">
        <f t="shared" si="4"/>
        <v>15197963.95999999</v>
      </c>
    </row>
    <row r="24" spans="1:7" x14ac:dyDescent="0.25">
      <c r="A24" s="84" t="s">
        <v>300</v>
      </c>
      <c r="B24" s="80">
        <v>6833906.8799999999</v>
      </c>
      <c r="C24" s="80">
        <v>-402951.64000000031</v>
      </c>
      <c r="D24" s="80">
        <v>6430955.2400000012</v>
      </c>
      <c r="E24" s="80">
        <v>3152986.1500000008</v>
      </c>
      <c r="F24" s="80">
        <v>2965461.5799999968</v>
      </c>
      <c r="G24" s="80">
        <f t="shared" si="4"/>
        <v>3277969.0900000003</v>
      </c>
    </row>
    <row r="25" spans="1:7" x14ac:dyDescent="0.25">
      <c r="A25" s="84" t="s">
        <v>301</v>
      </c>
      <c r="B25" s="80">
        <v>8603998.3399999999</v>
      </c>
      <c r="C25" s="80">
        <v>476948.52000000014</v>
      </c>
      <c r="D25" s="80">
        <v>9080946.8599999994</v>
      </c>
      <c r="E25" s="80">
        <v>2399391.1300000004</v>
      </c>
      <c r="F25" s="80">
        <v>2019801.7999999998</v>
      </c>
      <c r="G25" s="80">
        <f t="shared" si="4"/>
        <v>6681555.7299999986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2071972.46</v>
      </c>
      <c r="C27" s="80">
        <v>512732.35000000015</v>
      </c>
      <c r="D27" s="80">
        <v>2584704.8099999977</v>
      </c>
      <c r="E27" s="80">
        <v>782439.56</v>
      </c>
      <c r="F27" s="80">
        <v>710907.59</v>
      </c>
      <c r="G27" s="80">
        <f t="shared" si="4"/>
        <v>1802265.2499999977</v>
      </c>
    </row>
    <row r="28" spans="1:7" x14ac:dyDescent="0.25">
      <c r="A28" s="83" t="s">
        <v>304</v>
      </c>
      <c r="B28" s="80">
        <f>SUM(B29:B37)</f>
        <v>322880547.89000005</v>
      </c>
      <c r="C28" s="80">
        <f t="shared" ref="C28:G28" si="5">SUM(C29:C37)</f>
        <v>8273145.4299999941</v>
      </c>
      <c r="D28" s="80">
        <f t="shared" si="5"/>
        <v>331153693.31999999</v>
      </c>
      <c r="E28" s="80">
        <f t="shared" si="5"/>
        <v>88035091.029999971</v>
      </c>
      <c r="F28" s="80">
        <f t="shared" si="5"/>
        <v>62724810.779999986</v>
      </c>
      <c r="G28" s="80">
        <f t="shared" si="5"/>
        <v>243118602.29000005</v>
      </c>
    </row>
    <row r="29" spans="1:7" x14ac:dyDescent="0.25">
      <c r="A29" s="84" t="s">
        <v>305</v>
      </c>
      <c r="B29" s="80">
        <v>12214618.98</v>
      </c>
      <c r="C29" s="80">
        <v>3027724.0099999979</v>
      </c>
      <c r="D29" s="80">
        <v>15242342.99</v>
      </c>
      <c r="E29" s="80">
        <v>5571368.3999999994</v>
      </c>
      <c r="F29" s="80">
        <v>5487861.080000001</v>
      </c>
      <c r="G29" s="80">
        <f>D29-E29</f>
        <v>9670974.5899999999</v>
      </c>
    </row>
    <row r="30" spans="1:7" x14ac:dyDescent="0.25">
      <c r="A30" s="84" t="s">
        <v>306</v>
      </c>
      <c r="B30" s="80">
        <v>29564249.079999998</v>
      </c>
      <c r="C30" s="80">
        <v>3706527.1999999997</v>
      </c>
      <c r="D30" s="80">
        <v>33270776.279999994</v>
      </c>
      <c r="E30" s="80">
        <v>6969580.8999999957</v>
      </c>
      <c r="F30" s="80">
        <v>6194151.629999998</v>
      </c>
      <c r="G30" s="80">
        <f t="shared" ref="G30:G37" si="6">D30-E30</f>
        <v>26301195.379999999</v>
      </c>
    </row>
    <row r="31" spans="1:7" x14ac:dyDescent="0.25">
      <c r="A31" s="84" t="s">
        <v>307</v>
      </c>
      <c r="B31" s="80">
        <v>60701165.419999994</v>
      </c>
      <c r="C31" s="80">
        <v>3471264.9599999967</v>
      </c>
      <c r="D31" s="80">
        <v>64172430.379999995</v>
      </c>
      <c r="E31" s="80">
        <v>16601900.52</v>
      </c>
      <c r="F31" s="80">
        <v>14769007.560000002</v>
      </c>
      <c r="G31" s="80">
        <f t="shared" si="6"/>
        <v>47570529.859999999</v>
      </c>
    </row>
    <row r="32" spans="1:7" x14ac:dyDescent="0.25">
      <c r="A32" s="84" t="s">
        <v>308</v>
      </c>
      <c r="B32" s="80">
        <v>9400902.3499999996</v>
      </c>
      <c r="C32" s="80">
        <v>7612600.8300000019</v>
      </c>
      <c r="D32" s="80">
        <v>17013503.18</v>
      </c>
      <c r="E32" s="80">
        <v>3870074.7299999995</v>
      </c>
      <c r="F32" s="80">
        <v>3848772.4899999998</v>
      </c>
      <c r="G32" s="80">
        <f t="shared" si="6"/>
        <v>13143428.449999999</v>
      </c>
    </row>
    <row r="33" spans="1:7" x14ac:dyDescent="0.25">
      <c r="A33" s="84" t="s">
        <v>309</v>
      </c>
      <c r="B33" s="80">
        <v>90666037.170000002</v>
      </c>
      <c r="C33" s="80">
        <v>-9865983.1100000031</v>
      </c>
      <c r="D33" s="80">
        <v>80800054.060000017</v>
      </c>
      <c r="E33" s="80">
        <v>10366501.640000004</v>
      </c>
      <c r="F33" s="80">
        <v>9632493.2300000004</v>
      </c>
      <c r="G33" s="80">
        <f t="shared" si="6"/>
        <v>70433552.420000017</v>
      </c>
    </row>
    <row r="34" spans="1:7" x14ac:dyDescent="0.25">
      <c r="A34" s="84" t="s">
        <v>310</v>
      </c>
      <c r="B34" s="80">
        <v>14863856.59</v>
      </c>
      <c r="C34" s="80">
        <v>926270.27</v>
      </c>
      <c r="D34" s="80">
        <v>15790126.859999999</v>
      </c>
      <c r="E34" s="80">
        <v>4733565.0000000019</v>
      </c>
      <c r="F34" s="80">
        <v>4638502.620000001</v>
      </c>
      <c r="G34" s="80">
        <f t="shared" si="6"/>
        <v>11056561.859999998</v>
      </c>
    </row>
    <row r="35" spans="1:7" x14ac:dyDescent="0.25">
      <c r="A35" s="84" t="s">
        <v>311</v>
      </c>
      <c r="B35" s="80">
        <v>39212748.030000001</v>
      </c>
      <c r="C35" s="80">
        <v>-5104165.5899999989</v>
      </c>
      <c r="D35" s="80">
        <v>34108582.440000035</v>
      </c>
      <c r="E35" s="80">
        <v>6064962.8999999929</v>
      </c>
      <c r="F35" s="80">
        <v>5250891.2599999942</v>
      </c>
      <c r="G35" s="80">
        <f t="shared" si="6"/>
        <v>28043619.540000044</v>
      </c>
    </row>
    <row r="36" spans="1:7" x14ac:dyDescent="0.25">
      <c r="A36" s="84" t="s">
        <v>312</v>
      </c>
      <c r="B36" s="80">
        <v>30137025.719999999</v>
      </c>
      <c r="C36" s="80">
        <v>4020119.12</v>
      </c>
      <c r="D36" s="80">
        <v>34157144.839999974</v>
      </c>
      <c r="E36" s="80">
        <v>14225154.210000001</v>
      </c>
      <c r="F36" s="80">
        <v>12523894.749999998</v>
      </c>
      <c r="G36" s="80">
        <f t="shared" si="6"/>
        <v>19931990.629999973</v>
      </c>
    </row>
    <row r="37" spans="1:7" x14ac:dyDescent="0.25">
      <c r="A37" s="84" t="s">
        <v>313</v>
      </c>
      <c r="B37" s="80">
        <v>36119944.550000034</v>
      </c>
      <c r="C37" s="80">
        <v>478787.74000000046</v>
      </c>
      <c r="D37" s="80">
        <v>36598732.290000021</v>
      </c>
      <c r="E37" s="80">
        <v>19631982.729999997</v>
      </c>
      <c r="F37" s="80">
        <v>379236.16</v>
      </c>
      <c r="G37" s="80">
        <f t="shared" si="6"/>
        <v>16966749.560000025</v>
      </c>
    </row>
    <row r="38" spans="1:7" x14ac:dyDescent="0.25">
      <c r="A38" s="83" t="s">
        <v>314</v>
      </c>
      <c r="B38" s="80">
        <f>SUM(B39:B47)</f>
        <v>124390259.36999999</v>
      </c>
      <c r="C38" s="80">
        <f t="shared" ref="C38:G38" si="7">SUM(C39:C47)</f>
        <v>-16665710.149999999</v>
      </c>
      <c r="D38" s="80">
        <f t="shared" si="7"/>
        <v>107724549.22000003</v>
      </c>
      <c r="E38" s="80">
        <f t="shared" si="7"/>
        <v>43318571.949999996</v>
      </c>
      <c r="F38" s="80">
        <f t="shared" si="7"/>
        <v>39556469.529999979</v>
      </c>
      <c r="G38" s="80">
        <f t="shared" si="7"/>
        <v>64405977.270000033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96986760.489999995</v>
      </c>
      <c r="C42" s="80">
        <v>10687787.73</v>
      </c>
      <c r="D42" s="80">
        <v>107674548.22000003</v>
      </c>
      <c r="E42" s="80">
        <v>43268571.949999996</v>
      </c>
      <c r="F42" s="80">
        <v>39506469.529999979</v>
      </c>
      <c r="G42" s="80">
        <f t="shared" si="8"/>
        <v>64405976.270000033</v>
      </c>
    </row>
    <row r="43" spans="1:7" x14ac:dyDescent="0.25">
      <c r="A43" s="84" t="s">
        <v>319</v>
      </c>
      <c r="B43" s="80">
        <v>27343498.879999999</v>
      </c>
      <c r="C43" s="80">
        <v>-27343498.879999999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60000</v>
      </c>
      <c r="C46" s="80">
        <v>-9999</v>
      </c>
      <c r="D46" s="80">
        <v>50001</v>
      </c>
      <c r="E46" s="80">
        <v>50000</v>
      </c>
      <c r="F46" s="80">
        <v>50000</v>
      </c>
      <c r="G46" s="80">
        <f t="shared" si="8"/>
        <v>1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210221666.28</v>
      </c>
      <c r="C48" s="80">
        <f t="shared" ref="C48:G48" si="9">SUM(C49:C57)</f>
        <v>-64354371.599999994</v>
      </c>
      <c r="D48" s="80">
        <f t="shared" si="9"/>
        <v>145867294.67999998</v>
      </c>
      <c r="E48" s="80">
        <f t="shared" si="9"/>
        <v>28372568.510000002</v>
      </c>
      <c r="F48" s="80">
        <f t="shared" si="9"/>
        <v>26258013.129999999</v>
      </c>
      <c r="G48" s="80">
        <f t="shared" si="9"/>
        <v>117494726.16999997</v>
      </c>
    </row>
    <row r="49" spans="1:7" x14ac:dyDescent="0.25">
      <c r="A49" s="84" t="s">
        <v>325</v>
      </c>
      <c r="B49" s="80">
        <v>124309746.03</v>
      </c>
      <c r="C49" s="80">
        <v>-62264230.330000006</v>
      </c>
      <c r="D49" s="80">
        <v>62045515.699999973</v>
      </c>
      <c r="E49" s="80">
        <v>13434508.140000002</v>
      </c>
      <c r="F49" s="80">
        <v>11758741.26</v>
      </c>
      <c r="G49" s="80">
        <f>D49-E49</f>
        <v>48611007.559999973</v>
      </c>
    </row>
    <row r="50" spans="1:7" x14ac:dyDescent="0.25">
      <c r="A50" s="84" t="s">
        <v>326</v>
      </c>
      <c r="B50" s="80">
        <v>5533704.7400000002</v>
      </c>
      <c r="C50" s="80">
        <v>3701317.9200000004</v>
      </c>
      <c r="D50" s="80">
        <v>9235022.6599999983</v>
      </c>
      <c r="E50" s="80">
        <v>3363321.7800000003</v>
      </c>
      <c r="F50" s="80">
        <v>3116926.9200000009</v>
      </c>
      <c r="G50" s="80">
        <f t="shared" ref="G50:G57" si="10">D50-E50</f>
        <v>5871700.879999998</v>
      </c>
    </row>
    <row r="51" spans="1:7" x14ac:dyDescent="0.25">
      <c r="A51" s="84" t="s">
        <v>327</v>
      </c>
      <c r="B51" s="80">
        <v>58881865.719999999</v>
      </c>
      <c r="C51" s="80">
        <v>-15386098.439999998</v>
      </c>
      <c r="D51" s="80">
        <v>43495767.280000001</v>
      </c>
      <c r="E51" s="80">
        <v>2778451.8199999994</v>
      </c>
      <c r="F51" s="80">
        <v>2711977.169999999</v>
      </c>
      <c r="G51" s="80">
        <f t="shared" si="10"/>
        <v>40717315.460000001</v>
      </c>
    </row>
    <row r="52" spans="1:7" x14ac:dyDescent="0.25">
      <c r="A52" s="84" t="s">
        <v>328</v>
      </c>
      <c r="B52" s="80">
        <v>10221685</v>
      </c>
      <c r="C52" s="80">
        <v>2475095.1399999997</v>
      </c>
      <c r="D52" s="80">
        <v>12696780.140000002</v>
      </c>
      <c r="E52" s="80">
        <v>5504200.1600000001</v>
      </c>
      <c r="F52" s="80">
        <v>5504200.1600000001</v>
      </c>
      <c r="G52" s="80">
        <f t="shared" si="10"/>
        <v>7192579.9800000023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10165764.789999999</v>
      </c>
      <c r="C54" s="80">
        <v>6515035.7599999979</v>
      </c>
      <c r="D54" s="80">
        <v>16680800.549999999</v>
      </c>
      <c r="E54" s="80">
        <v>3001633.4300000011</v>
      </c>
      <c r="F54" s="80">
        <v>2889766.2400000007</v>
      </c>
      <c r="G54" s="80">
        <f t="shared" si="10"/>
        <v>13679167.119999997</v>
      </c>
    </row>
    <row r="55" spans="1:7" x14ac:dyDescent="0.25">
      <c r="A55" s="84" t="s">
        <v>331</v>
      </c>
      <c r="B55" s="80">
        <v>0</v>
      </c>
      <c r="C55" s="80">
        <v>12000</v>
      </c>
      <c r="D55" s="80">
        <v>12000</v>
      </c>
      <c r="E55" s="80">
        <v>0</v>
      </c>
      <c r="F55" s="80">
        <v>0</v>
      </c>
      <c r="G55" s="80">
        <f t="shared" si="10"/>
        <v>12000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1108900</v>
      </c>
      <c r="C57" s="80">
        <v>592508.35</v>
      </c>
      <c r="D57" s="80">
        <v>1701408.35</v>
      </c>
      <c r="E57" s="80">
        <v>290453.18000000005</v>
      </c>
      <c r="F57" s="80">
        <v>276401.38</v>
      </c>
      <c r="G57" s="80">
        <f t="shared" si="10"/>
        <v>1410955.17</v>
      </c>
    </row>
    <row r="58" spans="1:7" x14ac:dyDescent="0.25">
      <c r="A58" s="83" t="s">
        <v>334</v>
      </c>
      <c r="B58" s="80">
        <f>SUM(B59:B61)</f>
        <v>312249992.82999998</v>
      </c>
      <c r="C58" s="80">
        <f t="shared" ref="C58:G58" si="11">SUM(C59:C61)</f>
        <v>-211620540.56000003</v>
      </c>
      <c r="D58" s="80">
        <f t="shared" si="11"/>
        <v>100629452.26999998</v>
      </c>
      <c r="E58" s="80">
        <f t="shared" si="11"/>
        <v>30207751.930000011</v>
      </c>
      <c r="F58" s="80">
        <f t="shared" si="11"/>
        <v>29775705.910000008</v>
      </c>
      <c r="G58" s="80">
        <f t="shared" si="11"/>
        <v>70421700.339999974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312249992.82999998</v>
      </c>
      <c r="C60" s="80">
        <v>-211620540.56000003</v>
      </c>
      <c r="D60" s="80">
        <v>100629452.26999998</v>
      </c>
      <c r="E60" s="80">
        <v>30207751.930000011</v>
      </c>
      <c r="F60" s="80">
        <v>29775705.910000008</v>
      </c>
      <c r="G60" s="80">
        <f t="shared" ref="G60:G61" si="12">D60-E60</f>
        <v>70421700.339999974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6500000</v>
      </c>
      <c r="D62" s="80">
        <f t="shared" si="13"/>
        <v>6500000</v>
      </c>
      <c r="E62" s="80">
        <f t="shared" si="13"/>
        <v>6500000</v>
      </c>
      <c r="F62" s="80">
        <f t="shared" si="13"/>
        <v>6500000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6500000</v>
      </c>
      <c r="D64" s="80">
        <v>6500000</v>
      </c>
      <c r="E64" s="80">
        <v>6500000</v>
      </c>
      <c r="F64" s="80">
        <v>6500000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2701301.6400000006</v>
      </c>
      <c r="D75" s="80">
        <f t="shared" si="17"/>
        <v>2701301.64</v>
      </c>
      <c r="E75" s="80">
        <f t="shared" si="17"/>
        <v>0</v>
      </c>
      <c r="F75" s="80">
        <f t="shared" si="17"/>
        <v>0</v>
      </c>
      <c r="G75" s="80">
        <f t="shared" si="17"/>
        <v>2701301.64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2701301.6400000006</v>
      </c>
      <c r="D82" s="80">
        <v>2701301.64</v>
      </c>
      <c r="E82" s="80">
        <v>0</v>
      </c>
      <c r="F82" s="80">
        <v>0</v>
      </c>
      <c r="G82" s="80">
        <f t="shared" si="18"/>
        <v>2701301.64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2102930796.9599998</v>
      </c>
      <c r="C84" s="79">
        <f t="shared" ref="C84:G84" si="19">SUM(C85,C93,C103,C113,C123,C133,C137,C146,C150)</f>
        <v>234574144.12000006</v>
      </c>
      <c r="D84" s="79">
        <f t="shared" si="19"/>
        <v>2337504941.079999</v>
      </c>
      <c r="E84" s="79">
        <f t="shared" si="19"/>
        <v>880959206.87</v>
      </c>
      <c r="F84" s="79">
        <f t="shared" si="19"/>
        <v>864850316.88000011</v>
      </c>
      <c r="G84" s="79">
        <f t="shared" si="19"/>
        <v>1456545734.2099991</v>
      </c>
    </row>
    <row r="85" spans="1:7" x14ac:dyDescent="0.25">
      <c r="A85" s="83" t="s">
        <v>286</v>
      </c>
      <c r="B85" s="80">
        <f>SUM(B86:B92)</f>
        <v>1399499376.2099996</v>
      </c>
      <c r="C85" s="80">
        <f t="shared" ref="C85:G85" si="20">SUM(C86:C92)</f>
        <v>353727895.72000009</v>
      </c>
      <c r="D85" s="80">
        <f t="shared" si="20"/>
        <v>1753227271.9299991</v>
      </c>
      <c r="E85" s="80">
        <f t="shared" si="20"/>
        <v>790042959.3900001</v>
      </c>
      <c r="F85" s="80">
        <f t="shared" si="20"/>
        <v>778989087.5400002</v>
      </c>
      <c r="G85" s="80">
        <f t="shared" si="20"/>
        <v>963184312.53999913</v>
      </c>
    </row>
    <row r="86" spans="1:7" x14ac:dyDescent="0.25">
      <c r="A86" s="84" t="s">
        <v>287</v>
      </c>
      <c r="B86" s="80">
        <v>493076417.73999989</v>
      </c>
      <c r="C86" s="80">
        <v>36671718.590000063</v>
      </c>
      <c r="D86" s="80">
        <v>529748136.32999992</v>
      </c>
      <c r="E86" s="80">
        <v>238028613.87999991</v>
      </c>
      <c r="F86" s="80">
        <v>238026758.53999993</v>
      </c>
      <c r="G86" s="80">
        <f>D86-E86</f>
        <v>291719522.45000005</v>
      </c>
    </row>
    <row r="87" spans="1:7" x14ac:dyDescent="0.25">
      <c r="A87" s="84" t="s">
        <v>288</v>
      </c>
      <c r="B87" s="80">
        <v>75522825.020000011</v>
      </c>
      <c r="C87" s="80">
        <v>9330798.8900000043</v>
      </c>
      <c r="D87" s="80">
        <v>84853623.910000011</v>
      </c>
      <c r="E87" s="80">
        <v>31516210.750000007</v>
      </c>
      <c r="F87" s="80">
        <v>31479165.900000006</v>
      </c>
      <c r="G87" s="80">
        <f t="shared" ref="G87:G92" si="21">D87-E87</f>
        <v>53337413.160000004</v>
      </c>
    </row>
    <row r="88" spans="1:7" x14ac:dyDescent="0.25">
      <c r="A88" s="84" t="s">
        <v>289</v>
      </c>
      <c r="B88" s="80">
        <v>222853177.31000063</v>
      </c>
      <c r="C88" s="80">
        <v>-22514066.199999988</v>
      </c>
      <c r="D88" s="80">
        <v>200339111.10999987</v>
      </c>
      <c r="E88" s="80">
        <v>68260410.919999987</v>
      </c>
      <c r="F88" s="80">
        <v>68218283.099999994</v>
      </c>
      <c r="G88" s="80">
        <f t="shared" si="21"/>
        <v>132078700.18999988</v>
      </c>
    </row>
    <row r="89" spans="1:7" x14ac:dyDescent="0.25">
      <c r="A89" s="84" t="s">
        <v>290</v>
      </c>
      <c r="B89" s="80">
        <v>225167447.23999989</v>
      </c>
      <c r="C89" s="80">
        <v>-11809724.74</v>
      </c>
      <c r="D89" s="80">
        <v>213357722.49999997</v>
      </c>
      <c r="E89" s="80">
        <v>101773488.39999996</v>
      </c>
      <c r="F89" s="80">
        <v>95256698.030000001</v>
      </c>
      <c r="G89" s="80">
        <f t="shared" si="21"/>
        <v>111584234.10000001</v>
      </c>
    </row>
    <row r="90" spans="1:7" x14ac:dyDescent="0.25">
      <c r="A90" s="84" t="s">
        <v>291</v>
      </c>
      <c r="B90" s="80">
        <v>165019063.47999987</v>
      </c>
      <c r="C90" s="80">
        <v>366997860.73999995</v>
      </c>
      <c r="D90" s="80">
        <v>532016924.21999937</v>
      </c>
      <c r="E90" s="80">
        <v>235777253.99000007</v>
      </c>
      <c r="F90" s="80">
        <v>231321212.53000018</v>
      </c>
      <c r="G90" s="80">
        <f t="shared" si="21"/>
        <v>296239670.2299993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217860445.41999948</v>
      </c>
      <c r="C92" s="80">
        <v>-24948691.559999935</v>
      </c>
      <c r="D92" s="80">
        <v>192911753.85999984</v>
      </c>
      <c r="E92" s="80">
        <v>114686981.44999999</v>
      </c>
      <c r="F92" s="80">
        <v>114686969.44</v>
      </c>
      <c r="G92" s="80">
        <f t="shared" si="21"/>
        <v>78224772.409999847</v>
      </c>
    </row>
    <row r="93" spans="1:7" x14ac:dyDescent="0.25">
      <c r="A93" s="83" t="s">
        <v>294</v>
      </c>
      <c r="B93" s="80">
        <f>SUM(B94:B102)</f>
        <v>53741369.210000001</v>
      </c>
      <c r="C93" s="80">
        <f t="shared" ref="C93:G93" si="22">SUM(C94:C102)</f>
        <v>11065348.279999996</v>
      </c>
      <c r="D93" s="80">
        <f t="shared" si="22"/>
        <v>64806717.489999995</v>
      </c>
      <c r="E93" s="80">
        <f t="shared" si="22"/>
        <v>24900941.439999998</v>
      </c>
      <c r="F93" s="80">
        <f t="shared" si="22"/>
        <v>23436057.149999991</v>
      </c>
      <c r="G93" s="80">
        <f t="shared" si="22"/>
        <v>39905776.049999997</v>
      </c>
    </row>
    <row r="94" spans="1:7" x14ac:dyDescent="0.25">
      <c r="A94" s="84" t="s">
        <v>295</v>
      </c>
      <c r="B94" s="80">
        <v>14882715.680000002</v>
      </c>
      <c r="C94" s="80">
        <v>2767512.8599999961</v>
      </c>
      <c r="D94" s="80">
        <v>17650228.539999995</v>
      </c>
      <c r="E94" s="80">
        <v>8365086.1099999985</v>
      </c>
      <c r="F94" s="80">
        <v>7994652.6399999959</v>
      </c>
      <c r="G94" s="80">
        <f>D94-E94</f>
        <v>9285142.429999996</v>
      </c>
    </row>
    <row r="95" spans="1:7" x14ac:dyDescent="0.25">
      <c r="A95" s="84" t="s">
        <v>296</v>
      </c>
      <c r="B95" s="80">
        <v>4430776.22</v>
      </c>
      <c r="C95" s="80">
        <v>180985.70000000004</v>
      </c>
      <c r="D95" s="80">
        <v>4611761.92</v>
      </c>
      <c r="E95" s="80">
        <v>2884916.8699999982</v>
      </c>
      <c r="F95" s="80">
        <v>2754917.7299999995</v>
      </c>
      <c r="G95" s="80">
        <f t="shared" ref="G95:G102" si="23">D95-E95</f>
        <v>1726845.0500000017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2837784.7400000007</v>
      </c>
      <c r="C97" s="80">
        <v>2323494.1999999997</v>
      </c>
      <c r="D97" s="80">
        <v>5161278.9400000013</v>
      </c>
      <c r="E97" s="80">
        <v>3053453.16</v>
      </c>
      <c r="F97" s="80">
        <v>2820585.8400000003</v>
      </c>
      <c r="G97" s="80">
        <f t="shared" si="23"/>
        <v>2107825.7800000012</v>
      </c>
    </row>
    <row r="98" spans="1:7" x14ac:dyDescent="0.25">
      <c r="A98" s="42" t="s">
        <v>299</v>
      </c>
      <c r="B98" s="80">
        <v>19091988.739999998</v>
      </c>
      <c r="C98" s="80">
        <v>3398693.2200000011</v>
      </c>
      <c r="D98" s="80">
        <v>22490681.960000001</v>
      </c>
      <c r="E98" s="80">
        <v>3697365.6399999992</v>
      </c>
      <c r="F98" s="80">
        <v>3412455.6499999985</v>
      </c>
      <c r="G98" s="80">
        <f t="shared" si="23"/>
        <v>18793316.32</v>
      </c>
    </row>
    <row r="99" spans="1:7" x14ac:dyDescent="0.25">
      <c r="A99" s="84" t="s">
        <v>300</v>
      </c>
      <c r="B99" s="80">
        <v>8333156.0100000007</v>
      </c>
      <c r="C99" s="80">
        <v>921193.28</v>
      </c>
      <c r="D99" s="80">
        <v>9254349.2899999991</v>
      </c>
      <c r="E99" s="80">
        <v>4514439.4000000004</v>
      </c>
      <c r="F99" s="80">
        <v>4354874.4100000011</v>
      </c>
      <c r="G99" s="80">
        <f t="shared" si="23"/>
        <v>4739909.8899999987</v>
      </c>
    </row>
    <row r="100" spans="1:7" x14ac:dyDescent="0.25">
      <c r="A100" s="84" t="s">
        <v>301</v>
      </c>
      <c r="B100" s="80">
        <v>425580.93</v>
      </c>
      <c r="C100" s="80">
        <v>557890.28</v>
      </c>
      <c r="D100" s="80">
        <v>983471.21000000008</v>
      </c>
      <c r="E100" s="80">
        <v>160311.72</v>
      </c>
      <c r="F100" s="80">
        <v>136456.85999999999</v>
      </c>
      <c r="G100" s="80">
        <f t="shared" si="23"/>
        <v>823159.49000000011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3739366.89</v>
      </c>
      <c r="C102" s="80">
        <v>915578.73999999964</v>
      </c>
      <c r="D102" s="80">
        <v>4654945.629999998</v>
      </c>
      <c r="E102" s="80">
        <v>2225368.5400000005</v>
      </c>
      <c r="F102" s="80">
        <v>1962114.0199999991</v>
      </c>
      <c r="G102" s="80">
        <f t="shared" si="23"/>
        <v>2429577.0899999975</v>
      </c>
    </row>
    <row r="103" spans="1:7" x14ac:dyDescent="0.25">
      <c r="A103" s="83" t="s">
        <v>304</v>
      </c>
      <c r="B103" s="80">
        <f>SUM(B104:B112)</f>
        <v>105110474.39000002</v>
      </c>
      <c r="C103" s="80">
        <f>SUM(C104:C112)</f>
        <v>47406754</v>
      </c>
      <c r="D103" s="80">
        <f t="shared" ref="D103:G103" si="24">SUM(D104:D112)</f>
        <v>152517228.38999999</v>
      </c>
      <c r="E103" s="80">
        <f t="shared" si="24"/>
        <v>32427482.449999977</v>
      </c>
      <c r="F103" s="80">
        <f t="shared" si="24"/>
        <v>31112530.409999982</v>
      </c>
      <c r="G103" s="80">
        <f t="shared" si="24"/>
        <v>120089745.94000003</v>
      </c>
    </row>
    <row r="104" spans="1:7" x14ac:dyDescent="0.25">
      <c r="A104" s="84" t="s">
        <v>305</v>
      </c>
      <c r="B104" s="80">
        <v>36054805.919999987</v>
      </c>
      <c r="C104" s="80">
        <v>-16786.990000000013</v>
      </c>
      <c r="D104" s="80">
        <v>36038018.929999985</v>
      </c>
      <c r="E104" s="80">
        <v>16377830.699999984</v>
      </c>
      <c r="F104" s="80">
        <v>16050203.079999985</v>
      </c>
      <c r="G104" s="80">
        <f>D104-E104</f>
        <v>19660188.23</v>
      </c>
    </row>
    <row r="105" spans="1:7" x14ac:dyDescent="0.25">
      <c r="A105" s="84" t="s">
        <v>306</v>
      </c>
      <c r="B105" s="80">
        <v>3108848</v>
      </c>
      <c r="C105" s="80">
        <v>645017.35000000009</v>
      </c>
      <c r="D105" s="80">
        <v>3753865.3500000006</v>
      </c>
      <c r="E105" s="80">
        <v>1225500.5199999998</v>
      </c>
      <c r="F105" s="80">
        <v>1217252.5199999998</v>
      </c>
      <c r="G105" s="80">
        <f t="shared" ref="G105:G112" si="25">D105-E105</f>
        <v>2528364.830000001</v>
      </c>
    </row>
    <row r="106" spans="1:7" x14ac:dyDescent="0.25">
      <c r="A106" s="84" t="s">
        <v>307</v>
      </c>
      <c r="B106" s="80">
        <v>33676309.500000015</v>
      </c>
      <c r="C106" s="80">
        <v>-19851156.390000001</v>
      </c>
      <c r="D106" s="80">
        <v>13825153.110000009</v>
      </c>
      <c r="E106" s="80">
        <v>4238577.5599999987</v>
      </c>
      <c r="F106" s="80">
        <v>3980108.6499999994</v>
      </c>
      <c r="G106" s="80">
        <f t="shared" si="25"/>
        <v>9586575.5500000101</v>
      </c>
    </row>
    <row r="107" spans="1:7" x14ac:dyDescent="0.25">
      <c r="A107" s="84" t="s">
        <v>308</v>
      </c>
      <c r="B107" s="80">
        <v>831915.47</v>
      </c>
      <c r="C107" s="80">
        <v>27914254.49000001</v>
      </c>
      <c r="D107" s="80">
        <v>28746169.960000008</v>
      </c>
      <c r="E107" s="80">
        <v>174053.94999999995</v>
      </c>
      <c r="F107" s="80">
        <v>162741.58999999997</v>
      </c>
      <c r="G107" s="80">
        <f t="shared" si="25"/>
        <v>28572116.010000009</v>
      </c>
    </row>
    <row r="108" spans="1:7" x14ac:dyDescent="0.25">
      <c r="A108" s="84" t="s">
        <v>309</v>
      </c>
      <c r="B108" s="80">
        <v>7978615.0099999998</v>
      </c>
      <c r="C108" s="80">
        <v>8419164.7499999981</v>
      </c>
      <c r="D108" s="80">
        <v>16397779.760000002</v>
      </c>
      <c r="E108" s="80">
        <v>7114826.4399999976</v>
      </c>
      <c r="F108" s="80">
        <v>6936920.5999999978</v>
      </c>
      <c r="G108" s="80">
        <f t="shared" si="25"/>
        <v>9282953.320000004</v>
      </c>
    </row>
    <row r="109" spans="1:7" x14ac:dyDescent="0.25">
      <c r="A109" s="84" t="s">
        <v>310</v>
      </c>
      <c r="B109" s="80">
        <v>207725</v>
      </c>
      <c r="C109" s="80">
        <v>987478.05</v>
      </c>
      <c r="D109" s="80">
        <v>1195203.0499999998</v>
      </c>
      <c r="E109" s="80">
        <v>234062.25999999998</v>
      </c>
      <c r="F109" s="80">
        <v>180861.69999999998</v>
      </c>
      <c r="G109" s="80">
        <f t="shared" si="25"/>
        <v>961140.7899999998</v>
      </c>
    </row>
    <row r="110" spans="1:7" x14ac:dyDescent="0.25">
      <c r="A110" s="84" t="s">
        <v>311</v>
      </c>
      <c r="B110" s="80">
        <v>21879232.250000004</v>
      </c>
      <c r="C110" s="80">
        <v>27427566.889999989</v>
      </c>
      <c r="D110" s="80">
        <v>49306799.139999978</v>
      </c>
      <c r="E110" s="80">
        <v>2630320.1699999995</v>
      </c>
      <c r="F110" s="80">
        <v>2230380.9400000004</v>
      </c>
      <c r="G110" s="80">
        <f t="shared" si="25"/>
        <v>46676478.969999976</v>
      </c>
    </row>
    <row r="111" spans="1:7" x14ac:dyDescent="0.25">
      <c r="A111" s="84" t="s">
        <v>312</v>
      </c>
      <c r="B111" s="80">
        <v>1211733.6800000002</v>
      </c>
      <c r="C111" s="80">
        <v>1887263.89</v>
      </c>
      <c r="D111" s="80">
        <v>3098997.5700000003</v>
      </c>
      <c r="E111" s="80">
        <v>393395.66999999987</v>
      </c>
      <c r="F111" s="80">
        <v>316086.14999999997</v>
      </c>
      <c r="G111" s="80">
        <f t="shared" si="25"/>
        <v>2705601.9000000004</v>
      </c>
    </row>
    <row r="112" spans="1:7" x14ac:dyDescent="0.25">
      <c r="A112" s="84" t="s">
        <v>313</v>
      </c>
      <c r="B112" s="80">
        <v>161289.56</v>
      </c>
      <c r="C112" s="80">
        <v>-6048.0400000000009</v>
      </c>
      <c r="D112" s="80">
        <v>155241.51999999999</v>
      </c>
      <c r="E112" s="80">
        <v>38915.18</v>
      </c>
      <c r="F112" s="80">
        <v>37975.18</v>
      </c>
      <c r="G112" s="80">
        <f t="shared" si="25"/>
        <v>116326.34</v>
      </c>
    </row>
    <row r="113" spans="1:7" x14ac:dyDescent="0.25">
      <c r="A113" s="83" t="s">
        <v>314</v>
      </c>
      <c r="B113" s="80">
        <f>SUM(B114:B122)</f>
        <v>327443063.88000005</v>
      </c>
      <c r="C113" s="80">
        <f t="shared" ref="C113:G113" si="26">SUM(C114:C122)</f>
        <v>-292911503.82999998</v>
      </c>
      <c r="D113" s="80">
        <f t="shared" si="26"/>
        <v>34531560.050000004</v>
      </c>
      <c r="E113" s="80">
        <f t="shared" si="26"/>
        <v>5169847.42</v>
      </c>
      <c r="F113" s="80">
        <f t="shared" si="26"/>
        <v>4699511.4999999991</v>
      </c>
      <c r="G113" s="80">
        <f t="shared" si="26"/>
        <v>29361712.630000003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13616038.039999999</v>
      </c>
      <c r="C117" s="80">
        <v>20915522.010000005</v>
      </c>
      <c r="D117" s="80">
        <v>34531560.050000004</v>
      </c>
      <c r="E117" s="80">
        <v>5169847.42</v>
      </c>
      <c r="F117" s="80">
        <v>4699511.4999999991</v>
      </c>
      <c r="G117" s="80">
        <f t="shared" si="27"/>
        <v>29361712.630000003</v>
      </c>
    </row>
    <row r="118" spans="1:7" x14ac:dyDescent="0.25">
      <c r="A118" s="84" t="s">
        <v>319</v>
      </c>
      <c r="B118" s="80">
        <v>313827025.84000003</v>
      </c>
      <c r="C118" s="80">
        <v>-313827025.83999997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193468944.53999999</v>
      </c>
      <c r="C123" s="80">
        <f t="shared" ref="C123:G123" si="28">SUM(C124:C132)</f>
        <v>48243221.669999987</v>
      </c>
      <c r="D123" s="80">
        <f t="shared" si="28"/>
        <v>241712166.21000001</v>
      </c>
      <c r="E123" s="80">
        <f t="shared" si="28"/>
        <v>11912098.18</v>
      </c>
      <c r="F123" s="80">
        <f t="shared" si="28"/>
        <v>10107252.290000003</v>
      </c>
      <c r="G123" s="80">
        <f t="shared" si="28"/>
        <v>229800068.03</v>
      </c>
    </row>
    <row r="124" spans="1:7" x14ac:dyDescent="0.25">
      <c r="A124" s="84" t="s">
        <v>325</v>
      </c>
      <c r="B124" s="80">
        <v>5193065.37</v>
      </c>
      <c r="C124" s="80">
        <v>19840044.36999999</v>
      </c>
      <c r="D124" s="80">
        <v>25033109.739999991</v>
      </c>
      <c r="E124" s="80">
        <v>5427337.879999999</v>
      </c>
      <c r="F124" s="80">
        <v>4121197.9000000013</v>
      </c>
      <c r="G124" s="80">
        <f>D124-E124</f>
        <v>19605771.859999992</v>
      </c>
    </row>
    <row r="125" spans="1:7" x14ac:dyDescent="0.25">
      <c r="A125" s="84" t="s">
        <v>326</v>
      </c>
      <c r="B125" s="80">
        <v>0</v>
      </c>
      <c r="C125" s="80">
        <v>1109295.83</v>
      </c>
      <c r="D125" s="80">
        <v>1109295.83</v>
      </c>
      <c r="E125" s="80">
        <v>275835.90999999997</v>
      </c>
      <c r="F125" s="80">
        <v>218093.47</v>
      </c>
      <c r="G125" s="80">
        <f t="shared" ref="G125:G132" si="29">D125-E125</f>
        <v>833459.92000000016</v>
      </c>
    </row>
    <row r="126" spans="1:7" x14ac:dyDescent="0.25">
      <c r="A126" s="84" t="s">
        <v>327</v>
      </c>
      <c r="B126" s="80">
        <v>188235879.16999999</v>
      </c>
      <c r="C126" s="80">
        <v>20062163.809999995</v>
      </c>
      <c r="D126" s="80">
        <v>208298042.98000002</v>
      </c>
      <c r="E126" s="80">
        <v>4525643.2200000007</v>
      </c>
      <c r="F126" s="80">
        <v>4251873.7200000007</v>
      </c>
      <c r="G126" s="80">
        <f t="shared" si="29"/>
        <v>203772399.76000002</v>
      </c>
    </row>
    <row r="127" spans="1:7" x14ac:dyDescent="0.25">
      <c r="A127" s="84" t="s">
        <v>328</v>
      </c>
      <c r="B127" s="80">
        <v>0</v>
      </c>
      <c r="C127" s="80">
        <v>300299.49</v>
      </c>
      <c r="D127" s="80">
        <v>300299.49</v>
      </c>
      <c r="E127" s="80">
        <v>43562.64</v>
      </c>
      <c r="F127" s="80">
        <v>43562.64</v>
      </c>
      <c r="G127" s="80">
        <f t="shared" si="29"/>
        <v>256736.84999999998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5415432.9499999993</v>
      </c>
      <c r="D129" s="80">
        <v>5415432.9499999993</v>
      </c>
      <c r="E129" s="80">
        <v>1434186.8499999996</v>
      </c>
      <c r="F129" s="80">
        <v>1301692.2599999995</v>
      </c>
      <c r="G129" s="80">
        <f t="shared" si="29"/>
        <v>3981246.0999999996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40000</v>
      </c>
      <c r="C132" s="80">
        <v>1515985.2199999997</v>
      </c>
      <c r="D132" s="80">
        <v>1555985.2199999997</v>
      </c>
      <c r="E132" s="80">
        <v>205531.68</v>
      </c>
      <c r="F132" s="80">
        <v>170832.3</v>
      </c>
      <c r="G132" s="80">
        <f t="shared" si="29"/>
        <v>1350453.5399999998</v>
      </c>
    </row>
    <row r="133" spans="1:7" x14ac:dyDescent="0.25">
      <c r="A133" s="83" t="s">
        <v>334</v>
      </c>
      <c r="B133" s="80">
        <f>SUM(B134:B136)</f>
        <v>23667568.73</v>
      </c>
      <c r="C133" s="80">
        <f t="shared" ref="C133:G133" si="30">SUM(C134:C136)</f>
        <v>67042428.280000009</v>
      </c>
      <c r="D133" s="80">
        <f t="shared" si="30"/>
        <v>90709997.01000002</v>
      </c>
      <c r="E133" s="80">
        <f t="shared" si="30"/>
        <v>16505877.989999998</v>
      </c>
      <c r="F133" s="80">
        <f t="shared" si="30"/>
        <v>16505877.989999998</v>
      </c>
      <c r="G133" s="80">
        <f t="shared" si="30"/>
        <v>74204119.020000026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23667568.73</v>
      </c>
      <c r="C135" s="80">
        <v>67042428.280000009</v>
      </c>
      <c r="D135" s="80">
        <v>90709997.01000002</v>
      </c>
      <c r="E135" s="80">
        <v>16505877.989999998</v>
      </c>
      <c r="F135" s="80">
        <v>16505877.989999998</v>
      </c>
      <c r="G135" s="80">
        <f t="shared" ref="G135:G136" si="31">D135-E135</f>
        <v>74204119.020000026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4144474737.7699995</v>
      </c>
      <c r="C159" s="79">
        <f t="shared" ref="C159:G159" si="38">C9+C84</f>
        <v>89514459.910000145</v>
      </c>
      <c r="D159" s="79">
        <f t="shared" si="38"/>
        <v>4233989197.6799984</v>
      </c>
      <c r="E159" s="79">
        <f t="shared" si="38"/>
        <v>1562981742.7600002</v>
      </c>
      <c r="F159" s="79">
        <f t="shared" si="38"/>
        <v>1487709729.71</v>
      </c>
      <c r="G159" s="79">
        <f t="shared" si="38"/>
        <v>2671007454.9199986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2041543940.8099997</v>
      </c>
      <c r="Q2" s="18">
        <f>'Formato 6 a)'!C9</f>
        <v>-145059684.20999992</v>
      </c>
      <c r="R2" s="18">
        <f>'Formato 6 a)'!D9</f>
        <v>1896484256.5999997</v>
      </c>
      <c r="S2" s="18">
        <f>'Formato 6 a)'!E9</f>
        <v>682022535.89000022</v>
      </c>
      <c r="T2" s="18">
        <f>'Formato 6 a)'!F9</f>
        <v>622859412.83000004</v>
      </c>
      <c r="U2" s="18">
        <f>'Formato 6 a)'!G9</f>
        <v>1214461720.7099996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971232412.00999975</v>
      </c>
      <c r="Q3" s="18">
        <f>'Formato 6 a)'!C10</f>
        <v>82271384.910000056</v>
      </c>
      <c r="R3" s="18">
        <f>'Formato 6 a)'!D10</f>
        <v>1053503796.9199995</v>
      </c>
      <c r="S3" s="18">
        <f>'Formato 6 a)'!E10</f>
        <v>465685336.57000011</v>
      </c>
      <c r="T3" s="18">
        <f>'Formato 6 a)'!F10</f>
        <v>439954635.70000011</v>
      </c>
      <c r="U3" s="18">
        <f>'Formato 6 a)'!G10</f>
        <v>587818460.34999931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221086449.89999998</v>
      </c>
      <c r="Q4" s="18">
        <f>'Formato 6 a)'!C11</f>
        <v>-7149988.0699999873</v>
      </c>
      <c r="R4" s="18">
        <f>'Formato 6 a)'!D11</f>
        <v>213936461.83000004</v>
      </c>
      <c r="S4" s="18">
        <f>'Formato 6 a)'!E11</f>
        <v>106543713.89000009</v>
      </c>
      <c r="T4" s="18">
        <f>'Formato 6 a)'!F11</f>
        <v>106543624.09000009</v>
      </c>
      <c r="U4" s="18">
        <f>'Formato 6 a)'!G11</f>
        <v>107392747.93999995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245921747.55000001</v>
      </c>
      <c r="Q5" s="18">
        <f>'Formato 6 a)'!C12</f>
        <v>51512286.170000069</v>
      </c>
      <c r="R5" s="18">
        <f>'Formato 6 a)'!D12</f>
        <v>297434033.71999943</v>
      </c>
      <c r="S5" s="18">
        <f>'Formato 6 a)'!E12</f>
        <v>119508350.63000003</v>
      </c>
      <c r="T5" s="18">
        <f>'Formato 6 a)'!F12</f>
        <v>119455900.66000003</v>
      </c>
      <c r="U5" s="18">
        <f>'Formato 6 a)'!G12</f>
        <v>177925683.08999941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119013180.52999964</v>
      </c>
      <c r="Q6" s="18">
        <f>'Formato 6 a)'!C13</f>
        <v>10438781.789999982</v>
      </c>
      <c r="R6" s="18">
        <f>'Formato 6 a)'!D13</f>
        <v>129451962.31999996</v>
      </c>
      <c r="S6" s="18">
        <f>'Formato 6 a)'!E13</f>
        <v>40901300.130000025</v>
      </c>
      <c r="T6" s="18">
        <f>'Formato 6 a)'!F13</f>
        <v>40884315.770000033</v>
      </c>
      <c r="U6" s="18">
        <f>'Formato 6 a)'!G13</f>
        <v>88550662.189999938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127684294.19000001</v>
      </c>
      <c r="Q7" s="18">
        <f>'Formato 6 a)'!C14</f>
        <v>1655261.4200000002</v>
      </c>
      <c r="R7" s="18">
        <f>'Formato 6 a)'!D14</f>
        <v>129339555.61000003</v>
      </c>
      <c r="S7" s="18">
        <f>'Formato 6 a)'!E14</f>
        <v>55258332.54999996</v>
      </c>
      <c r="T7" s="18">
        <f>'Formato 6 a)'!F14</f>
        <v>51608143.149999969</v>
      </c>
      <c r="U7" s="18">
        <f>'Formato 6 a)'!G14</f>
        <v>74081223.060000062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116019005.86999997</v>
      </c>
      <c r="Q8" s="18">
        <f>'Formato 6 a)'!C15</f>
        <v>62624414.189999998</v>
      </c>
      <c r="R8" s="18">
        <f>'Formato 6 a)'!D15</f>
        <v>178643420.06</v>
      </c>
      <c r="S8" s="18">
        <f>'Formato 6 a)'!E15</f>
        <v>97561468.909999996</v>
      </c>
      <c r="T8" s="18">
        <f>'Formato 6 a)'!F15</f>
        <v>75550486.859999985</v>
      </c>
      <c r="U8" s="18">
        <f>'Formato 6 a)'!G15</f>
        <v>81081951.150000006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141507733.96999997</v>
      </c>
      <c r="Q10" s="18">
        <f>'Formato 6 a)'!C17</f>
        <v>-36809370.590000011</v>
      </c>
      <c r="R10" s="18">
        <f>'Formato 6 a)'!D17</f>
        <v>104698363.38000001</v>
      </c>
      <c r="S10" s="18">
        <f>'Formato 6 a)'!E17</f>
        <v>45912170.460000001</v>
      </c>
      <c r="T10" s="18">
        <f>'Formato 6 a)'!F17</f>
        <v>45912165.170000009</v>
      </c>
      <c r="U10" s="18">
        <f>'Formato 6 a)'!G17</f>
        <v>58786192.920000009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100569062.43000002</v>
      </c>
      <c r="Q11" s="18">
        <f>'Formato 6 a)'!C18</f>
        <v>47835106.120000035</v>
      </c>
      <c r="R11" s="18">
        <f>'Formato 6 a)'!D18</f>
        <v>148404168.55000007</v>
      </c>
      <c r="S11" s="18">
        <f>'Formato 6 a)'!E18</f>
        <v>19903215.900000006</v>
      </c>
      <c r="T11" s="18">
        <f>'Formato 6 a)'!F18</f>
        <v>18089777.780000001</v>
      </c>
      <c r="U11" s="18">
        <f>'Formato 6 a)'!G18</f>
        <v>128500952.65000007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48319089.300000019</v>
      </c>
      <c r="Q12" s="18">
        <f>'Formato 6 a)'!C19</f>
        <v>48100932.730000027</v>
      </c>
      <c r="R12" s="18">
        <f>'Formato 6 a)'!D19</f>
        <v>96420022.030000091</v>
      </c>
      <c r="S12" s="18">
        <f>'Formato 6 a)'!E19</f>
        <v>4490911.4600000009</v>
      </c>
      <c r="T12" s="18">
        <f>'Formato 6 a)'!F19</f>
        <v>4293705.8400000045</v>
      </c>
      <c r="U12" s="18">
        <f>'Formato 6 a)'!G19</f>
        <v>91929110.570000082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11243731.040000001</v>
      </c>
      <c r="Q13" s="18">
        <f>'Formato 6 a)'!C20</f>
        <v>-1443786.4300000027</v>
      </c>
      <c r="R13" s="18">
        <f>'Formato 6 a)'!D20</f>
        <v>9799944.6099999957</v>
      </c>
      <c r="S13" s="18">
        <f>'Formato 6 a)'!E20</f>
        <v>3602962.6600000006</v>
      </c>
      <c r="T13" s="18">
        <f>'Formato 6 a)'!F20</f>
        <v>3179163.62</v>
      </c>
      <c r="U13" s="18">
        <f>'Formato 6 a)'!G20</f>
        <v>6196981.9499999955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4698437.32</v>
      </c>
      <c r="Q15" s="18">
        <f>'Formato 6 a)'!C22</f>
        <v>770760.06</v>
      </c>
      <c r="R15" s="18">
        <f>'Formato 6 a)'!D22</f>
        <v>5469197.379999999</v>
      </c>
      <c r="S15" s="18">
        <f>'Formato 6 a)'!E22</f>
        <v>2054091.2800000005</v>
      </c>
      <c r="T15" s="18">
        <f>'Formato 6 a)'!F22</f>
        <v>1873410.15</v>
      </c>
      <c r="U15" s="18">
        <f>'Formato 6 a)'!G22</f>
        <v>3415106.0999999987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18797927.090000004</v>
      </c>
      <c r="Q16" s="18">
        <f>'Formato 6 a)'!C23</f>
        <v>-179529.47000000047</v>
      </c>
      <c r="R16" s="18">
        <f>'Formato 6 a)'!D23</f>
        <v>18618397.619999994</v>
      </c>
      <c r="S16" s="18">
        <f>'Formato 6 a)'!E23</f>
        <v>3420433.6600000029</v>
      </c>
      <c r="T16" s="18">
        <f>'Formato 6 a)'!F23</f>
        <v>3047327.2000000016</v>
      </c>
      <c r="U16" s="18">
        <f>'Formato 6 a)'!G23</f>
        <v>15197963.95999999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6833906.8799999999</v>
      </c>
      <c r="Q17" s="18">
        <f>'Formato 6 a)'!C24</f>
        <v>-402951.64000000031</v>
      </c>
      <c r="R17" s="18">
        <f>'Formato 6 a)'!D24</f>
        <v>6430955.2400000012</v>
      </c>
      <c r="S17" s="18">
        <f>'Formato 6 a)'!E24</f>
        <v>3152986.1500000008</v>
      </c>
      <c r="T17" s="18">
        <f>'Formato 6 a)'!F24</f>
        <v>2965461.5799999968</v>
      </c>
      <c r="U17" s="18">
        <f>'Formato 6 a)'!G24</f>
        <v>3277969.0900000003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8603998.3399999999</v>
      </c>
      <c r="Q18" s="18">
        <f>'Formato 6 a)'!C25</f>
        <v>476948.52000000014</v>
      </c>
      <c r="R18" s="18">
        <f>'Formato 6 a)'!D25</f>
        <v>9080946.8599999994</v>
      </c>
      <c r="S18" s="18">
        <f>'Formato 6 a)'!E25</f>
        <v>2399391.1300000004</v>
      </c>
      <c r="T18" s="18">
        <f>'Formato 6 a)'!F25</f>
        <v>2019801.7999999998</v>
      </c>
      <c r="U18" s="18">
        <f>'Formato 6 a)'!G25</f>
        <v>6681555.7299999986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2071972.46</v>
      </c>
      <c r="Q20" s="18">
        <f>'Formato 6 a)'!C27</f>
        <v>512732.35000000015</v>
      </c>
      <c r="R20" s="18">
        <f>'Formato 6 a)'!D27</f>
        <v>2584704.8099999977</v>
      </c>
      <c r="S20" s="18">
        <f>'Formato 6 a)'!E27</f>
        <v>782439.56</v>
      </c>
      <c r="T20" s="18">
        <f>'Formato 6 a)'!F27</f>
        <v>710907.59</v>
      </c>
      <c r="U20" s="18">
        <f>'Formato 6 a)'!G27</f>
        <v>1802265.2499999977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322880547.89000005</v>
      </c>
      <c r="Q21" s="18">
        <f>'Formato 6 a)'!C28</f>
        <v>8273145.4299999941</v>
      </c>
      <c r="R21" s="18">
        <f>'Formato 6 a)'!D28</f>
        <v>331153693.31999999</v>
      </c>
      <c r="S21" s="18">
        <f>'Formato 6 a)'!E28</f>
        <v>88035091.029999971</v>
      </c>
      <c r="T21" s="18">
        <f>'Formato 6 a)'!F28</f>
        <v>62724810.779999986</v>
      </c>
      <c r="U21" s="18">
        <f>'Formato 6 a)'!G28</f>
        <v>243118602.29000005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12214618.98</v>
      </c>
      <c r="Q22" s="18">
        <f>'Formato 6 a)'!C29</f>
        <v>3027724.0099999979</v>
      </c>
      <c r="R22" s="18">
        <f>'Formato 6 a)'!D29</f>
        <v>15242342.99</v>
      </c>
      <c r="S22" s="18">
        <f>'Formato 6 a)'!E29</f>
        <v>5571368.3999999994</v>
      </c>
      <c r="T22" s="18">
        <f>'Formato 6 a)'!F29</f>
        <v>5487861.080000001</v>
      </c>
      <c r="U22" s="18">
        <f>'Formato 6 a)'!G29</f>
        <v>9670974.5899999999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29564249.079999998</v>
      </c>
      <c r="Q23" s="18">
        <f>'Formato 6 a)'!C30</f>
        <v>3706527.1999999997</v>
      </c>
      <c r="R23" s="18">
        <f>'Formato 6 a)'!D30</f>
        <v>33270776.279999994</v>
      </c>
      <c r="S23" s="18">
        <f>'Formato 6 a)'!E30</f>
        <v>6969580.8999999957</v>
      </c>
      <c r="T23" s="18">
        <f>'Formato 6 a)'!F30</f>
        <v>6194151.629999998</v>
      </c>
      <c r="U23" s="18">
        <f>'Formato 6 a)'!G30</f>
        <v>26301195.379999999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60701165.419999994</v>
      </c>
      <c r="Q24" s="18">
        <f>'Formato 6 a)'!C31</f>
        <v>3471264.9599999967</v>
      </c>
      <c r="R24" s="18">
        <f>'Formato 6 a)'!D31</f>
        <v>64172430.379999995</v>
      </c>
      <c r="S24" s="18">
        <f>'Formato 6 a)'!E31</f>
        <v>16601900.52</v>
      </c>
      <c r="T24" s="18">
        <f>'Formato 6 a)'!F31</f>
        <v>14769007.560000002</v>
      </c>
      <c r="U24" s="18">
        <f>'Formato 6 a)'!G31</f>
        <v>47570529.859999999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9400902.3499999996</v>
      </c>
      <c r="Q25" s="18">
        <f>'Formato 6 a)'!C32</f>
        <v>7612600.8300000019</v>
      </c>
      <c r="R25" s="18">
        <f>'Formato 6 a)'!D32</f>
        <v>17013503.18</v>
      </c>
      <c r="S25" s="18">
        <f>'Formato 6 a)'!E32</f>
        <v>3870074.7299999995</v>
      </c>
      <c r="T25" s="18">
        <f>'Formato 6 a)'!F32</f>
        <v>3848772.4899999998</v>
      </c>
      <c r="U25" s="18">
        <f>'Formato 6 a)'!G32</f>
        <v>13143428.449999999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90666037.170000002</v>
      </c>
      <c r="Q26" s="18">
        <f>'Formato 6 a)'!C33</f>
        <v>-9865983.1100000031</v>
      </c>
      <c r="R26" s="18">
        <f>'Formato 6 a)'!D33</f>
        <v>80800054.060000017</v>
      </c>
      <c r="S26" s="18">
        <f>'Formato 6 a)'!E33</f>
        <v>10366501.640000004</v>
      </c>
      <c r="T26" s="18">
        <f>'Formato 6 a)'!F33</f>
        <v>9632493.2300000004</v>
      </c>
      <c r="U26" s="18">
        <f>'Formato 6 a)'!G33</f>
        <v>70433552.420000017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14863856.59</v>
      </c>
      <c r="Q27" s="18">
        <f>'Formato 6 a)'!C34</f>
        <v>926270.27</v>
      </c>
      <c r="R27" s="18">
        <f>'Formato 6 a)'!D34</f>
        <v>15790126.859999999</v>
      </c>
      <c r="S27" s="18">
        <f>'Formato 6 a)'!E34</f>
        <v>4733565.0000000019</v>
      </c>
      <c r="T27" s="18">
        <f>'Formato 6 a)'!F34</f>
        <v>4638502.620000001</v>
      </c>
      <c r="U27" s="18">
        <f>'Formato 6 a)'!G34</f>
        <v>11056561.859999998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39212748.030000001</v>
      </c>
      <c r="Q28" s="18">
        <f>'Formato 6 a)'!C35</f>
        <v>-5104165.5899999989</v>
      </c>
      <c r="R28" s="18">
        <f>'Formato 6 a)'!D35</f>
        <v>34108582.440000035</v>
      </c>
      <c r="S28" s="18">
        <f>'Formato 6 a)'!E35</f>
        <v>6064962.8999999929</v>
      </c>
      <c r="T28" s="18">
        <f>'Formato 6 a)'!F35</f>
        <v>5250891.2599999942</v>
      </c>
      <c r="U28" s="18">
        <f>'Formato 6 a)'!G35</f>
        <v>28043619.540000044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30137025.719999999</v>
      </c>
      <c r="Q29" s="18">
        <f>'Formato 6 a)'!C36</f>
        <v>4020119.12</v>
      </c>
      <c r="R29" s="18">
        <f>'Formato 6 a)'!D36</f>
        <v>34157144.839999974</v>
      </c>
      <c r="S29" s="18">
        <f>'Formato 6 a)'!E36</f>
        <v>14225154.210000001</v>
      </c>
      <c r="T29" s="18">
        <f>'Formato 6 a)'!F36</f>
        <v>12523894.749999998</v>
      </c>
      <c r="U29" s="18">
        <f>'Formato 6 a)'!G36</f>
        <v>19931990.629999973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36119944.550000034</v>
      </c>
      <c r="Q30" s="18">
        <f>'Formato 6 a)'!C37</f>
        <v>478787.74000000046</v>
      </c>
      <c r="R30" s="18">
        <f>'Formato 6 a)'!D37</f>
        <v>36598732.290000021</v>
      </c>
      <c r="S30" s="18">
        <f>'Formato 6 a)'!E37</f>
        <v>19631982.729999997</v>
      </c>
      <c r="T30" s="18">
        <f>'Formato 6 a)'!F37</f>
        <v>379236.16</v>
      </c>
      <c r="U30" s="18">
        <f>'Formato 6 a)'!G37</f>
        <v>16966749.560000025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124390259.36999999</v>
      </c>
      <c r="Q31" s="18">
        <f>'Formato 6 a)'!C38</f>
        <v>-16665710.149999999</v>
      </c>
      <c r="R31" s="18">
        <f>'Formato 6 a)'!D38</f>
        <v>107724549.22000003</v>
      </c>
      <c r="S31" s="18">
        <f>'Formato 6 a)'!E38</f>
        <v>43318571.949999996</v>
      </c>
      <c r="T31" s="18">
        <f>'Formato 6 a)'!F38</f>
        <v>39556469.529999979</v>
      </c>
      <c r="U31" s="18">
        <f>'Formato 6 a)'!G38</f>
        <v>64405977.270000033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96986760.489999995</v>
      </c>
      <c r="Q35" s="18">
        <f>'Formato 6 a)'!C42</f>
        <v>10687787.73</v>
      </c>
      <c r="R35" s="18">
        <f>'Formato 6 a)'!D42</f>
        <v>107674548.22000003</v>
      </c>
      <c r="S35" s="18">
        <f>'Formato 6 a)'!E42</f>
        <v>43268571.949999996</v>
      </c>
      <c r="T35" s="18">
        <f>'Formato 6 a)'!F42</f>
        <v>39506469.529999979</v>
      </c>
      <c r="U35" s="18">
        <f>'Formato 6 a)'!G42</f>
        <v>64405976.270000033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27343498.879999999</v>
      </c>
      <c r="Q36" s="18">
        <f>'Formato 6 a)'!C43</f>
        <v>-27343498.879999999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60000</v>
      </c>
      <c r="Q39" s="18">
        <f>'Formato 6 a)'!C46</f>
        <v>-9999</v>
      </c>
      <c r="R39" s="18">
        <f>'Formato 6 a)'!D46</f>
        <v>50001</v>
      </c>
      <c r="S39" s="18">
        <f>'Formato 6 a)'!E46</f>
        <v>50000</v>
      </c>
      <c r="T39" s="18">
        <f>'Formato 6 a)'!F46</f>
        <v>50000</v>
      </c>
      <c r="U39" s="18">
        <f>'Formato 6 a)'!G46</f>
        <v>1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210221666.28</v>
      </c>
      <c r="Q41" s="18">
        <f>'Formato 6 a)'!C48</f>
        <v>-64354371.599999994</v>
      </c>
      <c r="R41" s="18">
        <f>'Formato 6 a)'!D48</f>
        <v>145867294.67999998</v>
      </c>
      <c r="S41" s="18">
        <f>'Formato 6 a)'!E48</f>
        <v>28372568.510000002</v>
      </c>
      <c r="T41" s="18">
        <f>'Formato 6 a)'!F48</f>
        <v>26258013.129999999</v>
      </c>
      <c r="U41" s="18">
        <f>'Formato 6 a)'!G48</f>
        <v>117494726.16999997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124309746.03</v>
      </c>
      <c r="Q42" s="18">
        <f>'Formato 6 a)'!C49</f>
        <v>-62264230.330000006</v>
      </c>
      <c r="R42" s="18">
        <f>'Formato 6 a)'!D49</f>
        <v>62045515.699999973</v>
      </c>
      <c r="S42" s="18">
        <f>'Formato 6 a)'!E49</f>
        <v>13434508.140000002</v>
      </c>
      <c r="T42" s="18">
        <f>'Formato 6 a)'!F49</f>
        <v>11758741.26</v>
      </c>
      <c r="U42" s="18">
        <f>'Formato 6 a)'!G49</f>
        <v>48611007.559999973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5533704.7400000002</v>
      </c>
      <c r="Q43" s="18">
        <f>'Formato 6 a)'!C50</f>
        <v>3701317.9200000004</v>
      </c>
      <c r="R43" s="18">
        <f>'Formato 6 a)'!D50</f>
        <v>9235022.6599999983</v>
      </c>
      <c r="S43" s="18">
        <f>'Formato 6 a)'!E50</f>
        <v>3363321.7800000003</v>
      </c>
      <c r="T43" s="18">
        <f>'Formato 6 a)'!F50</f>
        <v>3116926.9200000009</v>
      </c>
      <c r="U43" s="18">
        <f>'Formato 6 a)'!G50</f>
        <v>5871700.879999998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58881865.719999999</v>
      </c>
      <c r="Q44" s="18">
        <f>'Formato 6 a)'!C51</f>
        <v>-15386098.439999998</v>
      </c>
      <c r="R44" s="18">
        <f>'Formato 6 a)'!D51</f>
        <v>43495767.280000001</v>
      </c>
      <c r="S44" s="18">
        <f>'Formato 6 a)'!E51</f>
        <v>2778451.8199999994</v>
      </c>
      <c r="T44" s="18">
        <f>'Formato 6 a)'!F51</f>
        <v>2711977.169999999</v>
      </c>
      <c r="U44" s="18">
        <f>'Formato 6 a)'!G51</f>
        <v>40717315.460000001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10221685</v>
      </c>
      <c r="Q45" s="18">
        <f>'Formato 6 a)'!C52</f>
        <v>2475095.1399999997</v>
      </c>
      <c r="R45" s="18">
        <f>'Formato 6 a)'!D52</f>
        <v>12696780.140000002</v>
      </c>
      <c r="S45" s="18">
        <f>'Formato 6 a)'!E52</f>
        <v>5504200.1600000001</v>
      </c>
      <c r="T45" s="18">
        <f>'Formato 6 a)'!F52</f>
        <v>5504200.1600000001</v>
      </c>
      <c r="U45" s="18">
        <f>'Formato 6 a)'!G52</f>
        <v>7192579.9800000023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10165764.789999999</v>
      </c>
      <c r="Q47" s="18">
        <f>'Formato 6 a)'!C54</f>
        <v>6515035.7599999979</v>
      </c>
      <c r="R47" s="18">
        <f>'Formato 6 a)'!D54</f>
        <v>16680800.549999999</v>
      </c>
      <c r="S47" s="18">
        <f>'Formato 6 a)'!E54</f>
        <v>3001633.4300000011</v>
      </c>
      <c r="T47" s="18">
        <f>'Formato 6 a)'!F54</f>
        <v>2889766.2400000007</v>
      </c>
      <c r="U47" s="18">
        <f>'Formato 6 a)'!G54</f>
        <v>13679167.119999997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12000</v>
      </c>
      <c r="R48" s="18">
        <f>'Formato 6 a)'!D55</f>
        <v>12000</v>
      </c>
      <c r="S48" s="18">
        <f>'Formato 6 a)'!E55</f>
        <v>0</v>
      </c>
      <c r="T48" s="18">
        <f>'Formato 6 a)'!F55</f>
        <v>0</v>
      </c>
      <c r="U48" s="18">
        <f>'Formato 6 a)'!G55</f>
        <v>12000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1108900</v>
      </c>
      <c r="Q50" s="18">
        <f>'Formato 6 a)'!C57</f>
        <v>592508.35</v>
      </c>
      <c r="R50" s="18">
        <f>'Formato 6 a)'!D57</f>
        <v>1701408.35</v>
      </c>
      <c r="S50" s="18">
        <f>'Formato 6 a)'!E57</f>
        <v>290453.18000000005</v>
      </c>
      <c r="T50" s="18">
        <f>'Formato 6 a)'!F57</f>
        <v>276401.38</v>
      </c>
      <c r="U50" s="18">
        <f>'Formato 6 a)'!G57</f>
        <v>1410955.17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312249992.82999998</v>
      </c>
      <c r="Q51" s="18">
        <f>'Formato 6 a)'!C58</f>
        <v>-211620540.56000003</v>
      </c>
      <c r="R51" s="18">
        <f>'Formato 6 a)'!D58</f>
        <v>100629452.26999998</v>
      </c>
      <c r="S51" s="18">
        <f>'Formato 6 a)'!E58</f>
        <v>30207751.930000011</v>
      </c>
      <c r="T51" s="18">
        <f>'Formato 6 a)'!F58</f>
        <v>29775705.910000008</v>
      </c>
      <c r="U51" s="18">
        <f>'Formato 6 a)'!G58</f>
        <v>70421700.339999974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312249992.82999998</v>
      </c>
      <c r="Q53" s="18">
        <f>'Formato 6 a)'!C60</f>
        <v>-211620540.56000003</v>
      </c>
      <c r="R53" s="18">
        <f>'Formato 6 a)'!D60</f>
        <v>100629452.26999998</v>
      </c>
      <c r="S53" s="18">
        <f>'Formato 6 a)'!E60</f>
        <v>30207751.930000011</v>
      </c>
      <c r="T53" s="18">
        <f>'Formato 6 a)'!F60</f>
        <v>29775705.910000008</v>
      </c>
      <c r="U53" s="18">
        <f>'Formato 6 a)'!G60</f>
        <v>70421700.339999974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6500000</v>
      </c>
      <c r="R55" s="18">
        <f>'Formato 6 a)'!D62</f>
        <v>6500000</v>
      </c>
      <c r="S55" s="18">
        <f>'Formato 6 a)'!E62</f>
        <v>6500000</v>
      </c>
      <c r="T55" s="18">
        <f>'Formato 6 a)'!F62</f>
        <v>6500000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6500000</v>
      </c>
      <c r="R57" s="18">
        <f>'Formato 6 a)'!D64</f>
        <v>6500000</v>
      </c>
      <c r="S57" s="18">
        <f>'Formato 6 a)'!E64</f>
        <v>6500000</v>
      </c>
      <c r="T57" s="18">
        <f>'Formato 6 a)'!F64</f>
        <v>6500000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2701301.6400000006</v>
      </c>
      <c r="R68" s="18">
        <f>'Formato 6 a)'!D75</f>
        <v>2701301.64</v>
      </c>
      <c r="S68" s="18">
        <f>'Formato 6 a)'!E75</f>
        <v>0</v>
      </c>
      <c r="T68" s="18">
        <f>'Formato 6 a)'!F75</f>
        <v>0</v>
      </c>
      <c r="U68" s="18">
        <f>'Formato 6 a)'!G75</f>
        <v>2701301.64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2701301.6400000006</v>
      </c>
      <c r="R75" s="18">
        <f>'Formato 6 a)'!D82</f>
        <v>2701301.64</v>
      </c>
      <c r="S75" s="18">
        <f>'Formato 6 a)'!E82</f>
        <v>0</v>
      </c>
      <c r="T75" s="18">
        <f>'Formato 6 a)'!F82</f>
        <v>0</v>
      </c>
      <c r="U75" s="18">
        <f>'Formato 6 a)'!G82</f>
        <v>2701301.64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2102930796.9599998</v>
      </c>
      <c r="Q76">
        <f>'Formato 6 a)'!C84</f>
        <v>234574144.12000006</v>
      </c>
      <c r="R76">
        <f>'Formato 6 a)'!D84</f>
        <v>2337504941.079999</v>
      </c>
      <c r="S76">
        <f>'Formato 6 a)'!E84</f>
        <v>880959206.87</v>
      </c>
      <c r="T76">
        <f>'Formato 6 a)'!F84</f>
        <v>864850316.88000011</v>
      </c>
      <c r="U76">
        <f>'Formato 6 a)'!G84</f>
        <v>1456545734.2099991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1399499376.2099996</v>
      </c>
      <c r="Q77">
        <f>'Formato 6 a)'!C85</f>
        <v>353727895.72000009</v>
      </c>
      <c r="R77">
        <f>'Formato 6 a)'!D85</f>
        <v>1753227271.9299991</v>
      </c>
      <c r="S77">
        <f>'Formato 6 a)'!E85</f>
        <v>790042959.3900001</v>
      </c>
      <c r="T77">
        <f>'Formato 6 a)'!F85</f>
        <v>778989087.5400002</v>
      </c>
      <c r="U77">
        <f>'Formato 6 a)'!G85</f>
        <v>963184312.53999913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493076417.73999989</v>
      </c>
      <c r="Q78">
        <f>'Formato 6 a)'!C86</f>
        <v>36671718.590000063</v>
      </c>
      <c r="R78">
        <f>'Formato 6 a)'!D86</f>
        <v>529748136.32999992</v>
      </c>
      <c r="S78">
        <f>'Formato 6 a)'!E86</f>
        <v>238028613.87999991</v>
      </c>
      <c r="T78">
        <f>'Formato 6 a)'!F86</f>
        <v>238026758.53999993</v>
      </c>
      <c r="U78">
        <f>'Formato 6 a)'!G86</f>
        <v>291719522.45000005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75522825.020000011</v>
      </c>
      <c r="Q79">
        <f>'Formato 6 a)'!C87</f>
        <v>9330798.8900000043</v>
      </c>
      <c r="R79">
        <f>'Formato 6 a)'!D87</f>
        <v>84853623.910000011</v>
      </c>
      <c r="S79">
        <f>'Formato 6 a)'!E87</f>
        <v>31516210.750000007</v>
      </c>
      <c r="T79">
        <f>'Formato 6 a)'!F87</f>
        <v>31479165.900000006</v>
      </c>
      <c r="U79">
        <f>'Formato 6 a)'!G87</f>
        <v>53337413.160000004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222853177.31000063</v>
      </c>
      <c r="Q80">
        <f>'Formato 6 a)'!C88</f>
        <v>-22514066.199999988</v>
      </c>
      <c r="R80">
        <f>'Formato 6 a)'!D88</f>
        <v>200339111.10999987</v>
      </c>
      <c r="S80">
        <f>'Formato 6 a)'!E88</f>
        <v>68260410.919999987</v>
      </c>
      <c r="T80">
        <f>'Formato 6 a)'!F88</f>
        <v>68218283.099999994</v>
      </c>
      <c r="U80">
        <f>'Formato 6 a)'!G88</f>
        <v>132078700.18999988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225167447.23999989</v>
      </c>
      <c r="Q81">
        <f>'Formato 6 a)'!C89</f>
        <v>-11809724.74</v>
      </c>
      <c r="R81">
        <f>'Formato 6 a)'!D89</f>
        <v>213357722.49999997</v>
      </c>
      <c r="S81">
        <f>'Formato 6 a)'!E89</f>
        <v>101773488.39999996</v>
      </c>
      <c r="T81">
        <f>'Formato 6 a)'!F89</f>
        <v>95256698.030000001</v>
      </c>
      <c r="U81">
        <f>'Formato 6 a)'!G89</f>
        <v>111584234.10000001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165019063.47999987</v>
      </c>
      <c r="Q82">
        <f>'Formato 6 a)'!C90</f>
        <v>366997860.73999995</v>
      </c>
      <c r="R82">
        <f>'Formato 6 a)'!D90</f>
        <v>532016924.21999937</v>
      </c>
      <c r="S82">
        <f>'Formato 6 a)'!E90</f>
        <v>235777253.99000007</v>
      </c>
      <c r="T82">
        <f>'Formato 6 a)'!F90</f>
        <v>231321212.53000018</v>
      </c>
      <c r="U82">
        <f>'Formato 6 a)'!G90</f>
        <v>296239670.2299993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217860445.41999948</v>
      </c>
      <c r="Q84">
        <f>'Formato 6 a)'!C92</f>
        <v>-24948691.559999935</v>
      </c>
      <c r="R84">
        <f>'Formato 6 a)'!D92</f>
        <v>192911753.85999984</v>
      </c>
      <c r="S84">
        <f>'Formato 6 a)'!E92</f>
        <v>114686981.44999999</v>
      </c>
      <c r="T84">
        <f>'Formato 6 a)'!F92</f>
        <v>114686969.44</v>
      </c>
      <c r="U84">
        <f>'Formato 6 a)'!G92</f>
        <v>78224772.409999847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53741369.210000001</v>
      </c>
      <c r="Q85">
        <f>'Formato 6 a)'!C93</f>
        <v>11065348.279999996</v>
      </c>
      <c r="R85">
        <f>'Formato 6 a)'!D93</f>
        <v>64806717.489999995</v>
      </c>
      <c r="S85">
        <f>'Formato 6 a)'!E93</f>
        <v>24900941.439999998</v>
      </c>
      <c r="T85">
        <f>'Formato 6 a)'!F93</f>
        <v>23436057.149999991</v>
      </c>
      <c r="U85">
        <f>'Formato 6 a)'!G93</f>
        <v>39905776.049999997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14882715.680000002</v>
      </c>
      <c r="Q86">
        <f>'Formato 6 a)'!C94</f>
        <v>2767512.8599999961</v>
      </c>
      <c r="R86">
        <f>'Formato 6 a)'!D94</f>
        <v>17650228.539999995</v>
      </c>
      <c r="S86">
        <f>'Formato 6 a)'!E94</f>
        <v>8365086.1099999985</v>
      </c>
      <c r="T86">
        <f>'Formato 6 a)'!F94</f>
        <v>7994652.6399999959</v>
      </c>
      <c r="U86">
        <f>'Formato 6 a)'!G94</f>
        <v>9285142.429999996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4430776.22</v>
      </c>
      <c r="Q87">
        <f>'Formato 6 a)'!C95</f>
        <v>180985.70000000004</v>
      </c>
      <c r="R87">
        <f>'Formato 6 a)'!D95</f>
        <v>4611761.92</v>
      </c>
      <c r="S87">
        <f>'Formato 6 a)'!E95</f>
        <v>2884916.8699999982</v>
      </c>
      <c r="T87">
        <f>'Formato 6 a)'!F95</f>
        <v>2754917.7299999995</v>
      </c>
      <c r="U87">
        <f>'Formato 6 a)'!G95</f>
        <v>1726845.0500000017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2837784.7400000007</v>
      </c>
      <c r="Q89">
        <f>'Formato 6 a)'!C97</f>
        <v>2323494.1999999997</v>
      </c>
      <c r="R89">
        <f>'Formato 6 a)'!D97</f>
        <v>5161278.9400000013</v>
      </c>
      <c r="S89">
        <f>'Formato 6 a)'!E97</f>
        <v>3053453.16</v>
      </c>
      <c r="T89">
        <f>'Formato 6 a)'!F97</f>
        <v>2820585.8400000003</v>
      </c>
      <c r="U89">
        <f>'Formato 6 a)'!G97</f>
        <v>2107825.7800000012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19091988.739999998</v>
      </c>
      <c r="Q90">
        <f>'Formato 6 a)'!C98</f>
        <v>3398693.2200000011</v>
      </c>
      <c r="R90">
        <f>'Formato 6 a)'!D98</f>
        <v>22490681.960000001</v>
      </c>
      <c r="S90">
        <f>'Formato 6 a)'!E98</f>
        <v>3697365.6399999992</v>
      </c>
      <c r="T90">
        <f>'Formato 6 a)'!F98</f>
        <v>3412455.6499999985</v>
      </c>
      <c r="U90">
        <f>'Formato 6 a)'!G98</f>
        <v>18793316.32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8333156.0100000007</v>
      </c>
      <c r="Q91">
        <f>'Formato 6 a)'!C99</f>
        <v>921193.28</v>
      </c>
      <c r="R91">
        <f>'Formato 6 a)'!D99</f>
        <v>9254349.2899999991</v>
      </c>
      <c r="S91">
        <f>'Formato 6 a)'!E99</f>
        <v>4514439.4000000004</v>
      </c>
      <c r="T91">
        <f>'Formato 6 a)'!F99</f>
        <v>4354874.4100000011</v>
      </c>
      <c r="U91">
        <f>'Formato 6 a)'!G99</f>
        <v>4739909.8899999987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425580.93</v>
      </c>
      <c r="Q92">
        <f>'Formato 6 a)'!C100</f>
        <v>557890.28</v>
      </c>
      <c r="R92">
        <f>'Formato 6 a)'!D100</f>
        <v>983471.21000000008</v>
      </c>
      <c r="S92">
        <f>'Formato 6 a)'!E100</f>
        <v>160311.72</v>
      </c>
      <c r="T92">
        <f>'Formato 6 a)'!F100</f>
        <v>136456.85999999999</v>
      </c>
      <c r="U92">
        <f>'Formato 6 a)'!G100</f>
        <v>823159.49000000011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3739366.89</v>
      </c>
      <c r="Q94">
        <f>'Formato 6 a)'!C102</f>
        <v>915578.73999999964</v>
      </c>
      <c r="R94">
        <f>'Formato 6 a)'!D102</f>
        <v>4654945.629999998</v>
      </c>
      <c r="S94">
        <f>'Formato 6 a)'!E102</f>
        <v>2225368.5400000005</v>
      </c>
      <c r="T94">
        <f>'Formato 6 a)'!F102</f>
        <v>1962114.0199999991</v>
      </c>
      <c r="U94">
        <f>'Formato 6 a)'!G102</f>
        <v>2429577.0899999975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105110474.39000002</v>
      </c>
      <c r="Q95">
        <f>'Formato 6 a)'!C103</f>
        <v>47406754</v>
      </c>
      <c r="R95">
        <f>'Formato 6 a)'!D103</f>
        <v>152517228.38999999</v>
      </c>
      <c r="S95">
        <f>'Formato 6 a)'!E103</f>
        <v>32427482.449999977</v>
      </c>
      <c r="T95">
        <f>'Formato 6 a)'!F103</f>
        <v>31112530.409999982</v>
      </c>
      <c r="U95">
        <f>'Formato 6 a)'!G103</f>
        <v>120089745.94000003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36054805.919999987</v>
      </c>
      <c r="Q96">
        <f>'Formato 6 a)'!C104</f>
        <v>-16786.990000000013</v>
      </c>
      <c r="R96">
        <f>'Formato 6 a)'!D104</f>
        <v>36038018.929999985</v>
      </c>
      <c r="S96">
        <f>'Formato 6 a)'!E104</f>
        <v>16377830.699999984</v>
      </c>
      <c r="T96">
        <f>'Formato 6 a)'!F104</f>
        <v>16050203.079999985</v>
      </c>
      <c r="U96">
        <f>'Formato 6 a)'!G104</f>
        <v>19660188.23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3108848</v>
      </c>
      <c r="Q97">
        <f>'Formato 6 a)'!C105</f>
        <v>645017.35000000009</v>
      </c>
      <c r="R97">
        <f>'Formato 6 a)'!D105</f>
        <v>3753865.3500000006</v>
      </c>
      <c r="S97">
        <f>'Formato 6 a)'!E105</f>
        <v>1225500.5199999998</v>
      </c>
      <c r="T97">
        <f>'Formato 6 a)'!F105</f>
        <v>1217252.5199999998</v>
      </c>
      <c r="U97">
        <f>'Formato 6 a)'!G105</f>
        <v>2528364.830000001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33676309.500000015</v>
      </c>
      <c r="Q98">
        <f>'Formato 6 a)'!C106</f>
        <v>-19851156.390000001</v>
      </c>
      <c r="R98">
        <f>'Formato 6 a)'!D106</f>
        <v>13825153.110000009</v>
      </c>
      <c r="S98">
        <f>'Formato 6 a)'!E106</f>
        <v>4238577.5599999987</v>
      </c>
      <c r="T98">
        <f>'Formato 6 a)'!F106</f>
        <v>3980108.6499999994</v>
      </c>
      <c r="U98">
        <f>'Formato 6 a)'!G106</f>
        <v>9586575.5500000101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831915.47</v>
      </c>
      <c r="Q99">
        <f>'Formato 6 a)'!C107</f>
        <v>27914254.49000001</v>
      </c>
      <c r="R99">
        <f>'Formato 6 a)'!D107</f>
        <v>28746169.960000008</v>
      </c>
      <c r="S99">
        <f>'Formato 6 a)'!E107</f>
        <v>174053.94999999995</v>
      </c>
      <c r="T99">
        <f>'Formato 6 a)'!F107</f>
        <v>162741.58999999997</v>
      </c>
      <c r="U99">
        <f>'Formato 6 a)'!G107</f>
        <v>28572116.010000009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7978615.0099999998</v>
      </c>
      <c r="Q100">
        <f>'Formato 6 a)'!C108</f>
        <v>8419164.7499999981</v>
      </c>
      <c r="R100">
        <f>'Formato 6 a)'!D108</f>
        <v>16397779.760000002</v>
      </c>
      <c r="S100">
        <f>'Formato 6 a)'!E108</f>
        <v>7114826.4399999976</v>
      </c>
      <c r="T100">
        <f>'Formato 6 a)'!F108</f>
        <v>6936920.5999999978</v>
      </c>
      <c r="U100">
        <f>'Formato 6 a)'!G108</f>
        <v>9282953.320000004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207725</v>
      </c>
      <c r="Q101">
        <f>'Formato 6 a)'!C109</f>
        <v>987478.05</v>
      </c>
      <c r="R101">
        <f>'Formato 6 a)'!D109</f>
        <v>1195203.0499999998</v>
      </c>
      <c r="S101">
        <f>'Formato 6 a)'!E109</f>
        <v>234062.25999999998</v>
      </c>
      <c r="T101">
        <f>'Formato 6 a)'!F109</f>
        <v>180861.69999999998</v>
      </c>
      <c r="U101">
        <f>'Formato 6 a)'!G109</f>
        <v>961140.7899999998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21879232.250000004</v>
      </c>
      <c r="Q102">
        <f>'Formato 6 a)'!C110</f>
        <v>27427566.889999989</v>
      </c>
      <c r="R102">
        <f>'Formato 6 a)'!D110</f>
        <v>49306799.139999978</v>
      </c>
      <c r="S102">
        <f>'Formato 6 a)'!E110</f>
        <v>2630320.1699999995</v>
      </c>
      <c r="T102">
        <f>'Formato 6 a)'!F110</f>
        <v>2230380.9400000004</v>
      </c>
      <c r="U102">
        <f>'Formato 6 a)'!G110</f>
        <v>46676478.969999976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1211733.6800000002</v>
      </c>
      <c r="Q103">
        <f>'Formato 6 a)'!C111</f>
        <v>1887263.89</v>
      </c>
      <c r="R103">
        <f>'Formato 6 a)'!D111</f>
        <v>3098997.5700000003</v>
      </c>
      <c r="S103">
        <f>'Formato 6 a)'!E111</f>
        <v>393395.66999999987</v>
      </c>
      <c r="T103">
        <f>'Formato 6 a)'!F111</f>
        <v>316086.14999999997</v>
      </c>
      <c r="U103">
        <f>'Formato 6 a)'!G111</f>
        <v>2705601.9000000004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161289.56</v>
      </c>
      <c r="Q104">
        <f>'Formato 6 a)'!C112</f>
        <v>-6048.0400000000009</v>
      </c>
      <c r="R104">
        <f>'Formato 6 a)'!D112</f>
        <v>155241.51999999999</v>
      </c>
      <c r="S104">
        <f>'Formato 6 a)'!E112</f>
        <v>38915.18</v>
      </c>
      <c r="T104">
        <f>'Formato 6 a)'!F112</f>
        <v>37975.18</v>
      </c>
      <c r="U104">
        <f>'Formato 6 a)'!G112</f>
        <v>116326.34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327443063.88000005</v>
      </c>
      <c r="Q105">
        <f>'Formato 6 a)'!C113</f>
        <v>-292911503.82999998</v>
      </c>
      <c r="R105">
        <f>'Formato 6 a)'!D113</f>
        <v>34531560.050000004</v>
      </c>
      <c r="S105">
        <f>'Formato 6 a)'!E113</f>
        <v>5169847.42</v>
      </c>
      <c r="T105">
        <f>'Formato 6 a)'!F113</f>
        <v>4699511.4999999991</v>
      </c>
      <c r="U105">
        <f>'Formato 6 a)'!G113</f>
        <v>29361712.630000003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13616038.039999999</v>
      </c>
      <c r="Q109">
        <f>'Formato 6 a)'!C117</f>
        <v>20915522.010000005</v>
      </c>
      <c r="R109">
        <f>'Formato 6 a)'!D117</f>
        <v>34531560.050000004</v>
      </c>
      <c r="S109">
        <f>'Formato 6 a)'!E117</f>
        <v>5169847.42</v>
      </c>
      <c r="T109">
        <f>'Formato 6 a)'!F117</f>
        <v>4699511.4999999991</v>
      </c>
      <c r="U109">
        <f>'Formato 6 a)'!G117</f>
        <v>29361712.630000003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313827025.84000003</v>
      </c>
      <c r="Q110">
        <f>'Formato 6 a)'!C118</f>
        <v>-313827025.83999997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193468944.53999999</v>
      </c>
      <c r="Q115">
        <f>'Formato 6 a)'!C123</f>
        <v>48243221.669999987</v>
      </c>
      <c r="R115">
        <f>'Formato 6 a)'!D123</f>
        <v>241712166.21000001</v>
      </c>
      <c r="S115">
        <f>'Formato 6 a)'!E123</f>
        <v>11912098.18</v>
      </c>
      <c r="T115">
        <f>'Formato 6 a)'!F123</f>
        <v>10107252.290000003</v>
      </c>
      <c r="U115">
        <f>'Formato 6 a)'!G123</f>
        <v>229800068.03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5193065.37</v>
      </c>
      <c r="Q116">
        <f>'Formato 6 a)'!C124</f>
        <v>19840044.36999999</v>
      </c>
      <c r="R116">
        <f>'Formato 6 a)'!D124</f>
        <v>25033109.739999991</v>
      </c>
      <c r="S116">
        <f>'Formato 6 a)'!E124</f>
        <v>5427337.879999999</v>
      </c>
      <c r="T116">
        <f>'Formato 6 a)'!F124</f>
        <v>4121197.9000000013</v>
      </c>
      <c r="U116">
        <f>'Formato 6 a)'!G124</f>
        <v>19605771.859999992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1109295.83</v>
      </c>
      <c r="R117">
        <f>'Formato 6 a)'!D125</f>
        <v>1109295.83</v>
      </c>
      <c r="S117">
        <f>'Formato 6 a)'!E125</f>
        <v>275835.90999999997</v>
      </c>
      <c r="T117">
        <f>'Formato 6 a)'!F125</f>
        <v>218093.47</v>
      </c>
      <c r="U117">
        <f>'Formato 6 a)'!G125</f>
        <v>833459.92000000016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188235879.16999999</v>
      </c>
      <c r="Q118">
        <f>'Formato 6 a)'!C126</f>
        <v>20062163.809999995</v>
      </c>
      <c r="R118">
        <f>'Formato 6 a)'!D126</f>
        <v>208298042.98000002</v>
      </c>
      <c r="S118">
        <f>'Formato 6 a)'!E126</f>
        <v>4525643.2200000007</v>
      </c>
      <c r="T118">
        <f>'Formato 6 a)'!F126</f>
        <v>4251873.7200000007</v>
      </c>
      <c r="U118">
        <f>'Formato 6 a)'!G126</f>
        <v>203772399.76000002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300299.49</v>
      </c>
      <c r="R119">
        <f>'Formato 6 a)'!D127</f>
        <v>300299.49</v>
      </c>
      <c r="S119">
        <f>'Formato 6 a)'!E127</f>
        <v>43562.64</v>
      </c>
      <c r="T119">
        <f>'Formato 6 a)'!F127</f>
        <v>43562.64</v>
      </c>
      <c r="U119">
        <f>'Formato 6 a)'!G127</f>
        <v>256736.84999999998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5415432.9499999993</v>
      </c>
      <c r="R121">
        <f>'Formato 6 a)'!D129</f>
        <v>5415432.9499999993</v>
      </c>
      <c r="S121">
        <f>'Formato 6 a)'!E129</f>
        <v>1434186.8499999996</v>
      </c>
      <c r="T121">
        <f>'Formato 6 a)'!F129</f>
        <v>1301692.2599999995</v>
      </c>
      <c r="U121">
        <f>'Formato 6 a)'!G129</f>
        <v>3981246.0999999996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40000</v>
      </c>
      <c r="Q124">
        <f>'Formato 6 a)'!C132</f>
        <v>1515985.2199999997</v>
      </c>
      <c r="R124">
        <f>'Formato 6 a)'!D132</f>
        <v>1555985.2199999997</v>
      </c>
      <c r="S124">
        <f>'Formato 6 a)'!E132</f>
        <v>205531.68</v>
      </c>
      <c r="T124">
        <f>'Formato 6 a)'!F132</f>
        <v>170832.3</v>
      </c>
      <c r="U124">
        <f>'Formato 6 a)'!G132</f>
        <v>1350453.5399999998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23667568.73</v>
      </c>
      <c r="Q125">
        <f>'Formato 6 a)'!C133</f>
        <v>67042428.280000009</v>
      </c>
      <c r="R125">
        <f>'Formato 6 a)'!D133</f>
        <v>90709997.01000002</v>
      </c>
      <c r="S125">
        <f>'Formato 6 a)'!E133</f>
        <v>16505877.989999998</v>
      </c>
      <c r="T125">
        <f>'Formato 6 a)'!F133</f>
        <v>16505877.989999998</v>
      </c>
      <c r="U125">
        <f>'Formato 6 a)'!G133</f>
        <v>74204119.020000026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23667568.73</v>
      </c>
      <c r="Q127">
        <f>'Formato 6 a)'!C135</f>
        <v>67042428.280000009</v>
      </c>
      <c r="R127">
        <f>'Formato 6 a)'!D135</f>
        <v>90709997.01000002</v>
      </c>
      <c r="S127">
        <f>'Formato 6 a)'!E135</f>
        <v>16505877.989999998</v>
      </c>
      <c r="T127">
        <f>'Formato 6 a)'!F135</f>
        <v>16505877.989999998</v>
      </c>
      <c r="U127">
        <f>'Formato 6 a)'!G135</f>
        <v>74204119.020000026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4144474737.7699995</v>
      </c>
      <c r="Q150">
        <f>'Formato 6 a)'!C159</f>
        <v>89514459.910000145</v>
      </c>
      <c r="R150">
        <f>'Formato 6 a)'!D159</f>
        <v>4233989197.6799984</v>
      </c>
      <c r="S150">
        <f>'Formato 6 a)'!E159</f>
        <v>1562981742.7600002</v>
      </c>
      <c r="T150">
        <f>'Formato 6 a)'!F159</f>
        <v>1487709729.71</v>
      </c>
      <c r="U150">
        <f>'Formato 6 a)'!G159</f>
        <v>2671007454.9199986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E16" sqref="E16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2041543940.8099999</v>
      </c>
      <c r="C9" s="59">
        <f>SUM(C10:GASTO_NE_FIN_02)</f>
        <v>-145059684.20999998</v>
      </c>
      <c r="D9" s="59">
        <f>SUM(D10:GASTO_NE_FIN_03)</f>
        <v>1896484256.6000001</v>
      </c>
      <c r="E9" s="59">
        <f>SUM(E10:GASTO_NE_FIN_04)</f>
        <v>682022535.89000022</v>
      </c>
      <c r="F9" s="59">
        <f>SUM(F10:GASTO_NE_FIN_05)</f>
        <v>622859412.82999969</v>
      </c>
      <c r="G9" s="59">
        <f>SUM(G10:GASTO_NE_FIN_06)</f>
        <v>1214461720.71</v>
      </c>
    </row>
    <row r="10" spans="1:7" s="24" customFormat="1" x14ac:dyDescent="0.25">
      <c r="A10" s="144" t="s">
        <v>432</v>
      </c>
      <c r="B10" s="60">
        <v>1450209512.4100001</v>
      </c>
      <c r="C10" s="60">
        <v>-367054779.00999999</v>
      </c>
      <c r="D10" s="60">
        <v>1083154733.3999999</v>
      </c>
      <c r="E10" s="60">
        <v>367362923.51000029</v>
      </c>
      <c r="F10" s="60">
        <v>334794060.48999989</v>
      </c>
      <c r="G10" s="77">
        <f>D10-E10</f>
        <v>715791809.88999963</v>
      </c>
    </row>
    <row r="11" spans="1:7" s="24" customFormat="1" x14ac:dyDescent="0.25">
      <c r="A11" s="144" t="s">
        <v>433</v>
      </c>
      <c r="B11" s="60">
        <v>207672467.31000009</v>
      </c>
      <c r="C11" s="60">
        <v>69944761.850000009</v>
      </c>
      <c r="D11" s="60">
        <v>277617229.16000015</v>
      </c>
      <c r="E11" s="60">
        <v>110685590.95999993</v>
      </c>
      <c r="F11" s="60">
        <v>100247895.83999987</v>
      </c>
      <c r="G11" s="77">
        <f t="shared" ref="G11:G17" si="0">D11-E11</f>
        <v>166931638.20000023</v>
      </c>
    </row>
    <row r="12" spans="1:7" s="24" customFormat="1" x14ac:dyDescent="0.25">
      <c r="A12" s="144" t="s">
        <v>434</v>
      </c>
      <c r="B12" s="60">
        <v>109630958.26000001</v>
      </c>
      <c r="C12" s="60">
        <v>44425426.339999989</v>
      </c>
      <c r="D12" s="60">
        <v>154056384.60000002</v>
      </c>
      <c r="E12" s="60">
        <v>58058500.980000086</v>
      </c>
      <c r="F12" s="60">
        <v>53474450.400000013</v>
      </c>
      <c r="G12" s="77">
        <f t="shared" si="0"/>
        <v>95997883.619999945</v>
      </c>
    </row>
    <row r="13" spans="1:7" s="24" customFormat="1" x14ac:dyDescent="0.25">
      <c r="A13" s="144" t="s">
        <v>435</v>
      </c>
      <c r="B13" s="60">
        <v>86812215.250000045</v>
      </c>
      <c r="C13" s="60">
        <v>49724257.239999972</v>
      </c>
      <c r="D13" s="60">
        <v>136536472.49000022</v>
      </c>
      <c r="E13" s="60">
        <v>52408835.359999985</v>
      </c>
      <c r="F13" s="60">
        <v>48841386.069999963</v>
      </c>
      <c r="G13" s="77">
        <f t="shared" si="0"/>
        <v>84127637.130000234</v>
      </c>
    </row>
    <row r="14" spans="1:7" s="24" customFormat="1" x14ac:dyDescent="0.25">
      <c r="A14" s="144" t="s">
        <v>436</v>
      </c>
      <c r="B14" s="60">
        <v>53281190.539999992</v>
      </c>
      <c r="C14" s="60">
        <v>18513394.009999998</v>
      </c>
      <c r="D14" s="60">
        <v>71794584.549999997</v>
      </c>
      <c r="E14" s="60">
        <v>26079893.029999986</v>
      </c>
      <c r="F14" s="60">
        <v>23737822.769999992</v>
      </c>
      <c r="G14" s="77">
        <f t="shared" si="0"/>
        <v>45714691.520000011</v>
      </c>
    </row>
    <row r="15" spans="1:7" s="24" customFormat="1" x14ac:dyDescent="0.25">
      <c r="A15" s="144" t="s">
        <v>437</v>
      </c>
      <c r="B15" s="60">
        <v>133937597.03999983</v>
      </c>
      <c r="C15" s="60">
        <v>39387255.360000029</v>
      </c>
      <c r="D15" s="60">
        <v>173324852.40000001</v>
      </c>
      <c r="E15" s="60">
        <v>67426792.049999982</v>
      </c>
      <c r="F15" s="60">
        <v>61763797.259999961</v>
      </c>
      <c r="G15" s="77">
        <f t="shared" si="0"/>
        <v>105898060.35000002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2102930796.9599993</v>
      </c>
      <c r="C19" s="61">
        <f>SUM(C20:GASTO_E_FIN_02)</f>
        <v>234574144.11999965</v>
      </c>
      <c r="D19" s="61">
        <f>SUM(D20:GASTO_E_FIN_03)</f>
        <v>2337504941.0799994</v>
      </c>
      <c r="E19" s="61">
        <f>SUM(E20:GASTO_E_FIN_04)</f>
        <v>880959206.86999953</v>
      </c>
      <c r="F19" s="61">
        <f>SUM(F20:GASTO_E_FIN_05)</f>
        <v>864850316.87999976</v>
      </c>
      <c r="G19" s="61">
        <f>SUM(G20:GASTO_E_FIN_06)</f>
        <v>1456545734.2099998</v>
      </c>
    </row>
    <row r="20" spans="1:7" s="24" customFormat="1" x14ac:dyDescent="0.25">
      <c r="A20" s="144" t="s">
        <v>432</v>
      </c>
      <c r="B20" s="60">
        <v>756318030.17999995</v>
      </c>
      <c r="C20" s="60">
        <v>-94510471.080000177</v>
      </c>
      <c r="D20" s="60">
        <v>661807559.09999967</v>
      </c>
      <c r="E20" s="60">
        <v>135607066.19999999</v>
      </c>
      <c r="F20" s="60">
        <v>128797154.77000009</v>
      </c>
      <c r="G20" s="60">
        <f>D20-E20</f>
        <v>526200492.89999968</v>
      </c>
    </row>
    <row r="21" spans="1:7" s="24" customFormat="1" x14ac:dyDescent="0.25">
      <c r="A21" s="144" t="s">
        <v>433</v>
      </c>
      <c r="B21" s="60">
        <v>563963685.57999945</v>
      </c>
      <c r="C21" s="60">
        <v>39110177.680000044</v>
      </c>
      <c r="D21" s="60">
        <v>603073863.25999999</v>
      </c>
      <c r="E21" s="60">
        <v>322460705.73999941</v>
      </c>
      <c r="F21" s="60">
        <v>319107726.73999965</v>
      </c>
      <c r="G21" s="60">
        <f t="shared" ref="G21:G27" si="1">D21-E21</f>
        <v>280613157.52000058</v>
      </c>
    </row>
    <row r="22" spans="1:7" s="24" customFormat="1" x14ac:dyDescent="0.25">
      <c r="A22" s="144" t="s">
        <v>434</v>
      </c>
      <c r="B22" s="60">
        <v>225082258.24999991</v>
      </c>
      <c r="C22" s="60">
        <v>121740315.31999969</v>
      </c>
      <c r="D22" s="60">
        <v>346822573.56999987</v>
      </c>
      <c r="E22" s="60">
        <v>124853527.39000009</v>
      </c>
      <c r="F22" s="60">
        <v>123371428.95000009</v>
      </c>
      <c r="G22" s="60">
        <f t="shared" si="1"/>
        <v>221969046.17999977</v>
      </c>
    </row>
    <row r="23" spans="1:7" s="24" customFormat="1" x14ac:dyDescent="0.25">
      <c r="A23" s="144" t="s">
        <v>435</v>
      </c>
      <c r="B23" s="60">
        <v>198161802.65000001</v>
      </c>
      <c r="C23" s="60">
        <v>83450400.820000067</v>
      </c>
      <c r="D23" s="60">
        <v>281612203.47000003</v>
      </c>
      <c r="E23" s="60">
        <v>115384527.7</v>
      </c>
      <c r="F23" s="60">
        <v>112986098.50999995</v>
      </c>
      <c r="G23" s="60">
        <f t="shared" si="1"/>
        <v>166227675.77000004</v>
      </c>
    </row>
    <row r="24" spans="1:7" s="24" customFormat="1" x14ac:dyDescent="0.25">
      <c r="A24" s="144" t="s">
        <v>436</v>
      </c>
      <c r="B24" s="60">
        <v>129868551.55000001</v>
      </c>
      <c r="C24" s="60">
        <v>39946111.440000042</v>
      </c>
      <c r="D24" s="60">
        <v>169814662.98999989</v>
      </c>
      <c r="E24" s="60">
        <v>68255700.25000006</v>
      </c>
      <c r="F24" s="60">
        <v>67396990.270000041</v>
      </c>
      <c r="G24" s="60">
        <f t="shared" si="1"/>
        <v>101558962.73999983</v>
      </c>
    </row>
    <row r="25" spans="1:7" s="24" customFormat="1" x14ac:dyDescent="0.25">
      <c r="A25" s="144" t="s">
        <v>437</v>
      </c>
      <c r="B25" s="60">
        <v>229536468.75000009</v>
      </c>
      <c r="C25" s="60">
        <v>44837609.93999999</v>
      </c>
      <c r="D25" s="60">
        <v>274374078.68999988</v>
      </c>
      <c r="E25" s="60">
        <v>114397679.58999999</v>
      </c>
      <c r="F25" s="60">
        <v>113190917.63999994</v>
      </c>
      <c r="G25" s="60">
        <f t="shared" si="1"/>
        <v>159976399.0999999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4144474737.7699995</v>
      </c>
      <c r="C29" s="61">
        <f>GASTO_NE_T2+GASTO_E_T2</f>
        <v>89514459.909999669</v>
      </c>
      <c r="D29" s="61">
        <f>GASTO_NE_T3+GASTO_E_T3</f>
        <v>4233989197.6799994</v>
      </c>
      <c r="E29" s="61">
        <f>GASTO_NE_T4+GASTO_E_T4</f>
        <v>1562981742.7599998</v>
      </c>
      <c r="F29" s="61">
        <f>GASTO_NE_T5+GASTO_E_T5</f>
        <v>1487709729.7099996</v>
      </c>
      <c r="G29" s="61">
        <f>GASTO_NE_T6+GASTO_E_T6</f>
        <v>2671007454.9200001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2041543940.8099999</v>
      </c>
      <c r="Q2" s="18">
        <f>GASTO_NE_T2</f>
        <v>-145059684.20999998</v>
      </c>
      <c r="R2" s="18">
        <f>GASTO_NE_T3</f>
        <v>1896484256.6000001</v>
      </c>
      <c r="S2" s="18">
        <f>GASTO_NE_T4</f>
        <v>682022535.89000022</v>
      </c>
      <c r="T2" s="18">
        <f>GASTO_NE_T5</f>
        <v>622859412.82999969</v>
      </c>
      <c r="U2" s="18">
        <f>GASTO_NE_T6</f>
        <v>1214461720.71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2102930796.9599993</v>
      </c>
      <c r="Q3" s="18">
        <f>GASTO_E_T2</f>
        <v>234574144.11999965</v>
      </c>
      <c r="R3" s="18">
        <f>GASTO_E_T3</f>
        <v>2337504941.0799994</v>
      </c>
      <c r="S3" s="18">
        <f>GASTO_E_T4</f>
        <v>880959206.86999953</v>
      </c>
      <c r="T3" s="18">
        <f>GASTO_E_T5</f>
        <v>864850316.87999976</v>
      </c>
      <c r="U3" s="18">
        <f>GASTO_E_T6</f>
        <v>1456545734.2099998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4144474737.7699995</v>
      </c>
      <c r="Q4" s="18">
        <f>TOTAL_E_T2</f>
        <v>89514459.909999669</v>
      </c>
      <c r="R4" s="18">
        <f>TOTAL_E_T3</f>
        <v>4233989197.6799994</v>
      </c>
      <c r="S4" s="18">
        <f>TOTAL_E_T4</f>
        <v>1562981742.7599998</v>
      </c>
      <c r="T4" s="18">
        <f>TOTAL_E_T5</f>
        <v>1487709729.7099996</v>
      </c>
      <c r="U4" s="18">
        <f>TOTAL_E_T6</f>
        <v>2671007454.9200001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39" zoomScale="90" zoomScaleNormal="90" workbookViewId="0">
      <selection activeCell="B77" sqref="B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2041543940.8099992</v>
      </c>
      <c r="C9" s="70">
        <f t="shared" ref="C9:G9" si="0">SUM(C10,C19,C27,C37)</f>
        <v>-145059684.2100001</v>
      </c>
      <c r="D9" s="70">
        <f t="shared" si="0"/>
        <v>1896484256.5999918</v>
      </c>
      <c r="E9" s="70">
        <f t="shared" si="0"/>
        <v>682022535.88999999</v>
      </c>
      <c r="F9" s="70">
        <f t="shared" si="0"/>
        <v>622859412.82999897</v>
      </c>
      <c r="G9" s="70">
        <f t="shared" si="0"/>
        <v>1214461720.7099917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1864624359.4499991</v>
      </c>
      <c r="C19" s="71">
        <f t="shared" ref="C19:F19" si="3">SUM(C20:C26)</f>
        <v>-92974950.470000103</v>
      </c>
      <c r="D19" s="71">
        <f t="shared" si="3"/>
        <v>1771649408.9799914</v>
      </c>
      <c r="E19" s="71">
        <f t="shared" si="3"/>
        <v>660551258.82999992</v>
      </c>
      <c r="F19" s="71">
        <f t="shared" si="3"/>
        <v>605303235.18999898</v>
      </c>
      <c r="G19" s="71">
        <f>SUM(G20:G26)</f>
        <v>1111098150.1499915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1864624359.4499991</v>
      </c>
      <c r="C24" s="71">
        <v>-92974950.470000103</v>
      </c>
      <c r="D24" s="71">
        <v>1771649408.9799914</v>
      </c>
      <c r="E24" s="71">
        <v>660551258.82999992</v>
      </c>
      <c r="F24" s="71">
        <v>605303235.18999898</v>
      </c>
      <c r="G24" s="72">
        <f t="shared" si="4"/>
        <v>1111098150.1499915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176919581.36000007</v>
      </c>
      <c r="C27" s="71">
        <f t="shared" ref="C27:F27" si="5">SUM(C28:C36)</f>
        <v>-54786035.380000018</v>
      </c>
      <c r="D27" s="71">
        <f t="shared" si="5"/>
        <v>122133545.98000018</v>
      </c>
      <c r="E27" s="71">
        <f t="shared" si="5"/>
        <v>21471277.06000001</v>
      </c>
      <c r="F27" s="71">
        <f t="shared" si="5"/>
        <v>17556177.640000001</v>
      </c>
      <c r="G27" s="71">
        <f>SUM(G28:G36)</f>
        <v>100662268.92000017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176919581.36000007</v>
      </c>
      <c r="C35" s="71">
        <v>-54786035.380000018</v>
      </c>
      <c r="D35" s="71">
        <v>122133545.98000018</v>
      </c>
      <c r="E35" s="71">
        <v>21471277.06000001</v>
      </c>
      <c r="F35" s="71">
        <v>17556177.640000001</v>
      </c>
      <c r="G35" s="72">
        <f t="shared" si="6"/>
        <v>100662268.92000017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2701301.6400000006</v>
      </c>
      <c r="D37" s="71">
        <f t="shared" si="7"/>
        <v>2701301.64</v>
      </c>
      <c r="E37" s="71">
        <f t="shared" si="7"/>
        <v>0</v>
      </c>
      <c r="F37" s="71">
        <f t="shared" si="7"/>
        <v>0</v>
      </c>
      <c r="G37" s="71">
        <f>SUM(G38:G41)</f>
        <v>2701301.64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2701301.6400000006</v>
      </c>
      <c r="D41" s="72">
        <v>2701301.64</v>
      </c>
      <c r="E41" s="72">
        <v>0</v>
      </c>
      <c r="F41" s="72">
        <v>0</v>
      </c>
      <c r="G41" s="72">
        <f t="shared" si="8"/>
        <v>2701301.64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2102930796.9599998</v>
      </c>
      <c r="C43" s="73">
        <f t="shared" ref="C43:G43" si="9">SUM(C44,C53,C61,C71)</f>
        <v>234574144.11999962</v>
      </c>
      <c r="D43" s="73">
        <f t="shared" si="9"/>
        <v>2337504941.0800066</v>
      </c>
      <c r="E43" s="73">
        <f t="shared" si="9"/>
        <v>880959206.86999965</v>
      </c>
      <c r="F43" s="73">
        <f t="shared" si="9"/>
        <v>864850316.88000071</v>
      </c>
      <c r="G43" s="73">
        <f t="shared" si="9"/>
        <v>1456545734.2100067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1753626332.0199997</v>
      </c>
      <c r="C53" s="71">
        <f t="shared" ref="C53:G53" si="12">SUM(C54:C60)</f>
        <v>113646908.71999955</v>
      </c>
      <c r="D53" s="71">
        <f t="shared" si="12"/>
        <v>1867273240.740006</v>
      </c>
      <c r="E53" s="71">
        <f t="shared" si="12"/>
        <v>805506546.88999963</v>
      </c>
      <c r="F53" s="71">
        <f t="shared" si="12"/>
        <v>792884063.63000071</v>
      </c>
      <c r="G53" s="71">
        <f t="shared" si="12"/>
        <v>1061766693.8500063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1753626332.0199997</v>
      </c>
      <c r="C58" s="71">
        <v>113646908.71999955</v>
      </c>
      <c r="D58" s="71">
        <v>1867273240.740006</v>
      </c>
      <c r="E58" s="71">
        <v>805506546.88999963</v>
      </c>
      <c r="F58" s="71">
        <v>792884063.63000071</v>
      </c>
      <c r="G58" s="72">
        <f t="shared" si="13"/>
        <v>1061766693.8500063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349304464.94</v>
      </c>
      <c r="C61" s="71">
        <f t="shared" ref="C61:G61" si="14">SUM(C62:C70)</f>
        <v>120927235.40000007</v>
      </c>
      <c r="D61" s="71">
        <f t="shared" si="14"/>
        <v>470231700.34000045</v>
      </c>
      <c r="E61" s="71">
        <f t="shared" si="14"/>
        <v>75452659.980000019</v>
      </c>
      <c r="F61" s="71">
        <f t="shared" si="14"/>
        <v>71966253.250000015</v>
      </c>
      <c r="G61" s="71">
        <f t="shared" si="14"/>
        <v>394779040.36000043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349304464.94</v>
      </c>
      <c r="C69" s="71">
        <v>120927235.40000007</v>
      </c>
      <c r="D69" s="71">
        <v>470231700.34000045</v>
      </c>
      <c r="E69" s="71">
        <v>75452659.980000019</v>
      </c>
      <c r="F69" s="71">
        <v>71966253.250000015</v>
      </c>
      <c r="G69" s="72">
        <f t="shared" si="15"/>
        <v>394779040.36000043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4144474737.769999</v>
      </c>
      <c r="C77" s="73">
        <f t="shared" ref="C77:F77" si="18">C43+C9</f>
        <v>89514459.90999952</v>
      </c>
      <c r="D77" s="73">
        <f t="shared" si="18"/>
        <v>4233989197.6799984</v>
      </c>
      <c r="E77" s="73">
        <f t="shared" si="18"/>
        <v>1562981742.7599998</v>
      </c>
      <c r="F77" s="73">
        <f t="shared" si="18"/>
        <v>1487709729.7099996</v>
      </c>
      <c r="G77" s="73">
        <f>G43+G9</f>
        <v>2671007454.9199982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2041543940.8099992</v>
      </c>
      <c r="Q2" s="18">
        <f>'Formato 6 c)'!C9</f>
        <v>-145059684.2100001</v>
      </c>
      <c r="R2" s="18">
        <f>'Formato 6 c)'!D9</f>
        <v>1896484256.5999918</v>
      </c>
      <c r="S2" s="18">
        <f>'Formato 6 c)'!E9</f>
        <v>682022535.88999999</v>
      </c>
      <c r="T2" s="18">
        <f>'Formato 6 c)'!F9</f>
        <v>622859412.82999897</v>
      </c>
      <c r="U2" s="18">
        <f>'Formato 6 c)'!G9</f>
        <v>1214461720.7099917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1864624359.4499991</v>
      </c>
      <c r="Q12" s="18">
        <f>'Formato 6 c)'!C19</f>
        <v>-92974950.470000103</v>
      </c>
      <c r="R12" s="18">
        <f>'Formato 6 c)'!D19</f>
        <v>1771649408.9799914</v>
      </c>
      <c r="S12" s="18">
        <f>'Formato 6 c)'!E19</f>
        <v>660551258.82999992</v>
      </c>
      <c r="T12" s="18">
        <f>'Formato 6 c)'!F19</f>
        <v>605303235.18999898</v>
      </c>
      <c r="U12" s="18">
        <f>'Formato 6 c)'!G19</f>
        <v>1111098150.1499915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1864624359.4499991</v>
      </c>
      <c r="Q17" s="18">
        <f>'Formato 6 c)'!C24</f>
        <v>-92974950.470000103</v>
      </c>
      <c r="R17" s="18">
        <f>'Formato 6 c)'!D24</f>
        <v>1771649408.9799914</v>
      </c>
      <c r="S17" s="18">
        <f>'Formato 6 c)'!E24</f>
        <v>660551258.82999992</v>
      </c>
      <c r="T17" s="18">
        <f>'Formato 6 c)'!F24</f>
        <v>605303235.18999898</v>
      </c>
      <c r="U17" s="18">
        <f>'Formato 6 c)'!G24</f>
        <v>1111098150.1499915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176919581.36000007</v>
      </c>
      <c r="Q20" s="18">
        <f>'Formato 6 c)'!C27</f>
        <v>-54786035.380000018</v>
      </c>
      <c r="R20" s="18">
        <f>'Formato 6 c)'!D27</f>
        <v>122133545.98000018</v>
      </c>
      <c r="S20" s="18">
        <f>'Formato 6 c)'!E27</f>
        <v>21471277.06000001</v>
      </c>
      <c r="T20" s="18">
        <f>'Formato 6 c)'!F27</f>
        <v>17556177.640000001</v>
      </c>
      <c r="U20" s="18">
        <f>'Formato 6 c)'!G27</f>
        <v>100662268.92000017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176919581.36000007</v>
      </c>
      <c r="Q28" s="18">
        <f>'Formato 6 c)'!C35</f>
        <v>-54786035.380000018</v>
      </c>
      <c r="R28" s="18">
        <f>'Formato 6 c)'!D35</f>
        <v>122133545.98000018</v>
      </c>
      <c r="S28" s="18">
        <f>'Formato 6 c)'!E35</f>
        <v>21471277.06000001</v>
      </c>
      <c r="T28" s="18">
        <f>'Formato 6 c)'!F35</f>
        <v>17556177.640000001</v>
      </c>
      <c r="U28" s="18">
        <f>'Formato 6 c)'!G35</f>
        <v>100662268.92000017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2701301.6400000006</v>
      </c>
      <c r="R30" s="18">
        <f>'Formato 6 c)'!D37</f>
        <v>2701301.64</v>
      </c>
      <c r="S30" s="18">
        <f>'Formato 6 c)'!E37</f>
        <v>0</v>
      </c>
      <c r="T30" s="18">
        <f>'Formato 6 c)'!F37</f>
        <v>0</v>
      </c>
      <c r="U30" s="18">
        <f>'Formato 6 c)'!G37</f>
        <v>2701301.64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2701301.6400000006</v>
      </c>
      <c r="R34" s="18">
        <f>'Formato 6 c)'!D41</f>
        <v>2701301.64</v>
      </c>
      <c r="S34" s="18">
        <f>'Formato 6 c)'!E41</f>
        <v>0</v>
      </c>
      <c r="T34" s="18">
        <f>'Formato 6 c)'!F41</f>
        <v>0</v>
      </c>
      <c r="U34" s="18">
        <f>'Formato 6 c)'!G41</f>
        <v>2701301.64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2102930796.9599998</v>
      </c>
      <c r="Q35" s="18">
        <f>'Formato 6 c)'!C43</f>
        <v>234574144.11999962</v>
      </c>
      <c r="R35" s="18">
        <f>'Formato 6 c)'!D43</f>
        <v>2337504941.0800066</v>
      </c>
      <c r="S35" s="18">
        <f>'Formato 6 c)'!E43</f>
        <v>880959206.86999965</v>
      </c>
      <c r="T35" s="18">
        <f>'Formato 6 c)'!F43</f>
        <v>864850316.88000071</v>
      </c>
      <c r="U35" s="18">
        <f>'Formato 6 c)'!G43</f>
        <v>1456545734.2100067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1753626332.0199997</v>
      </c>
      <c r="Q45" s="18">
        <f>'Formato 6 c)'!C53</f>
        <v>113646908.71999955</v>
      </c>
      <c r="R45" s="18">
        <f>'Formato 6 c)'!D53</f>
        <v>1867273240.740006</v>
      </c>
      <c r="S45" s="18">
        <f>'Formato 6 c)'!E53</f>
        <v>805506546.88999963</v>
      </c>
      <c r="T45" s="18">
        <f>'Formato 6 c)'!F53</f>
        <v>792884063.63000071</v>
      </c>
      <c r="U45" s="18">
        <f>'Formato 6 c)'!G53</f>
        <v>1061766693.8500063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1753626332.0199997</v>
      </c>
      <c r="Q50" s="18">
        <f>'Formato 6 c)'!C58</f>
        <v>113646908.71999955</v>
      </c>
      <c r="R50" s="18">
        <f>'Formato 6 c)'!D58</f>
        <v>1867273240.740006</v>
      </c>
      <c r="S50" s="18">
        <f>'Formato 6 c)'!E58</f>
        <v>805506546.88999963</v>
      </c>
      <c r="T50" s="18">
        <f>'Formato 6 c)'!F58</f>
        <v>792884063.63000071</v>
      </c>
      <c r="U50" s="18">
        <f>'Formato 6 c)'!G58</f>
        <v>1061766693.8500063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349304464.94</v>
      </c>
      <c r="Q53" s="18">
        <f>'Formato 6 c)'!C61</f>
        <v>120927235.40000007</v>
      </c>
      <c r="R53" s="18">
        <f>'Formato 6 c)'!D61</f>
        <v>470231700.34000045</v>
      </c>
      <c r="S53" s="18">
        <f>'Formato 6 c)'!E61</f>
        <v>75452659.980000019</v>
      </c>
      <c r="T53" s="18">
        <f>'Formato 6 c)'!F61</f>
        <v>71966253.250000015</v>
      </c>
      <c r="U53" s="18">
        <f>'Formato 6 c)'!G61</f>
        <v>394779040.36000043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349304464.94</v>
      </c>
      <c r="Q61" s="18">
        <f>'Formato 6 c)'!C69</f>
        <v>120927235.40000007</v>
      </c>
      <c r="R61" s="18">
        <f>'Formato 6 c)'!D69</f>
        <v>470231700.34000045</v>
      </c>
      <c r="S61" s="18">
        <f>'Formato 6 c)'!E69</f>
        <v>75452659.980000019</v>
      </c>
      <c r="T61" s="18">
        <f>'Formato 6 c)'!F69</f>
        <v>71966253.250000015</v>
      </c>
      <c r="U61" s="18">
        <f>'Formato 6 c)'!G69</f>
        <v>394779040.36000043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4144474737.769999</v>
      </c>
      <c r="Q68" s="18">
        <f>'Formato 6 c)'!C77</f>
        <v>89514459.90999952</v>
      </c>
      <c r="R68" s="18">
        <f>'Formato 6 c)'!D77</f>
        <v>4233989197.6799984</v>
      </c>
      <c r="S68" s="18">
        <f>'Formato 6 c)'!E77</f>
        <v>1562981742.7599998</v>
      </c>
      <c r="T68" s="18">
        <f>'Formato 6 c)'!F77</f>
        <v>1487709729.7099996</v>
      </c>
      <c r="U68" s="18">
        <f>'Formato 6 c)'!G77</f>
        <v>2671007454.9199982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de Guanajuato, Gobierno del Estado de Guanajuato</v>
      </c>
    </row>
    <row r="7" spans="2:3" ht="14.25" x14ac:dyDescent="0.45">
      <c r="C7" t="str">
        <f>CONCATENATE(ENTE_PUBLICO," (a)")</f>
        <v>Universidad de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3135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2" zoomScale="90" zoomScaleNormal="90" workbookViewId="0">
      <selection activeCell="E18" sqref="E18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junio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998575910.89000046</v>
      </c>
      <c r="C9" s="66">
        <f t="shared" ref="C9:F9" si="0">SUM(C10,C11,C12,C15,C16,C19)</f>
        <v>54927886.030000001</v>
      </c>
      <c r="D9" s="66">
        <f t="shared" si="0"/>
        <v>1053503796.9200004</v>
      </c>
      <c r="E9" s="66">
        <f t="shared" si="0"/>
        <v>465685336.56999999</v>
      </c>
      <c r="F9" s="66">
        <f t="shared" si="0"/>
        <v>439954635.69999999</v>
      </c>
      <c r="G9" s="66">
        <f>SUM(G10,G11,G12,G15,G16,G19)</f>
        <v>587818460.35000038</v>
      </c>
    </row>
    <row r="10" spans="1:7" x14ac:dyDescent="0.25">
      <c r="A10" s="53" t="s">
        <v>401</v>
      </c>
      <c r="B10" s="67">
        <v>728282539.80088449</v>
      </c>
      <c r="C10" s="67">
        <v>38401089.770000003</v>
      </c>
      <c r="D10" s="67">
        <v>766683629.57088447</v>
      </c>
      <c r="E10" s="67">
        <v>338900842.24000001</v>
      </c>
      <c r="F10" s="67">
        <v>320175416.48000002</v>
      </c>
      <c r="G10" s="67">
        <v>427782787.33088446</v>
      </c>
    </row>
    <row r="11" spans="1:7" x14ac:dyDescent="0.25">
      <c r="A11" s="53" t="s">
        <v>402</v>
      </c>
      <c r="B11" s="67">
        <v>256515133.66066548</v>
      </c>
      <c r="C11" s="67">
        <v>6729805.7599999998</v>
      </c>
      <c r="D11" s="67">
        <v>263244939.42066547</v>
      </c>
      <c r="E11" s="67">
        <v>116040580.56999999</v>
      </c>
      <c r="F11" s="67">
        <v>109596973.27</v>
      </c>
      <c r="G11" s="67">
        <v>147204358.85066548</v>
      </c>
    </row>
    <row r="12" spans="1:7" x14ac:dyDescent="0.25">
      <c r="A12" s="53" t="s">
        <v>403</v>
      </c>
      <c r="B12" s="67">
        <v>13778237.428450499</v>
      </c>
      <c r="C12" s="67">
        <v>9218383.3200000003</v>
      </c>
      <c r="D12" s="67">
        <v>22996620.748450499</v>
      </c>
      <c r="E12" s="67">
        <v>10165306.58</v>
      </c>
      <c r="F12" s="67">
        <v>9603638.7699999996</v>
      </c>
      <c r="G12" s="67">
        <v>12831314.168450499</v>
      </c>
    </row>
    <row r="13" spans="1:7" x14ac:dyDescent="0.25">
      <c r="A13" s="63" t="s">
        <v>404</v>
      </c>
      <c r="B13" s="67">
        <v>9502642.6002426296</v>
      </c>
      <c r="C13" s="67">
        <v>5825513.7300000004</v>
      </c>
      <c r="D13" s="67">
        <v>15328156.33024263</v>
      </c>
      <c r="E13" s="67">
        <v>6775578.46</v>
      </c>
      <c r="F13" s="67">
        <v>6401204.6799999997</v>
      </c>
      <c r="G13" s="67">
        <v>8552577.8702426292</v>
      </c>
    </row>
    <row r="14" spans="1:7" x14ac:dyDescent="0.25">
      <c r="A14" s="63" t="s">
        <v>405</v>
      </c>
      <c r="B14" s="67">
        <v>4275594.8282078691</v>
      </c>
      <c r="C14" s="67">
        <v>3392869.59</v>
      </c>
      <c r="D14" s="67">
        <v>7668464.4182078689</v>
      </c>
      <c r="E14" s="67">
        <v>3389728.12</v>
      </c>
      <c r="F14" s="67">
        <v>3202434.09</v>
      </c>
      <c r="G14" s="67">
        <v>4278736.2982078688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25">
      <c r="A16" s="64" t="s">
        <v>407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x14ac:dyDescent="0.25">
      <c r="A19" s="53" t="s">
        <v>410</v>
      </c>
      <c r="B19" s="67">
        <v>0</v>
      </c>
      <c r="C19" s="67">
        <v>578607.17999999993</v>
      </c>
      <c r="D19" s="67">
        <v>578607.17999999993</v>
      </c>
      <c r="E19" s="67">
        <v>578607.17999999993</v>
      </c>
      <c r="F19" s="67">
        <v>578607.17999999993</v>
      </c>
      <c r="G19" s="67"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1713326402.0499995</v>
      </c>
      <c r="C21" s="66">
        <f t="shared" ref="C21:F21" si="1">SUM(C22,C23,C24,C27,C28,C31)</f>
        <v>39900869.880000003</v>
      </c>
      <c r="D21" s="66">
        <f t="shared" si="1"/>
        <v>1753227271.9299996</v>
      </c>
      <c r="E21" s="66">
        <f t="shared" si="1"/>
        <v>790042959.38999987</v>
      </c>
      <c r="F21" s="66">
        <f t="shared" si="1"/>
        <v>778989087.53999996</v>
      </c>
      <c r="G21" s="66">
        <f>SUM(G22,G23,G24,G27,G28,G31)</f>
        <v>963184312.53999984</v>
      </c>
    </row>
    <row r="22" spans="1:7" s="24" customFormat="1" x14ac:dyDescent="0.25">
      <c r="A22" s="53" t="s">
        <v>401</v>
      </c>
      <c r="B22" s="67">
        <v>214254118.442283</v>
      </c>
      <c r="C22" s="67">
        <v>-2027591.76</v>
      </c>
      <c r="D22" s="67">
        <v>212226526.68228301</v>
      </c>
      <c r="E22" s="67">
        <v>95633963.653427199</v>
      </c>
      <c r="F22" s="67">
        <v>94295902.769999996</v>
      </c>
      <c r="G22" s="67">
        <v>116592563.02885582</v>
      </c>
    </row>
    <row r="23" spans="1:7" s="24" customFormat="1" x14ac:dyDescent="0.25">
      <c r="A23" s="53" t="s">
        <v>402</v>
      </c>
      <c r="B23" s="67">
        <v>1494459982.8171771</v>
      </c>
      <c r="C23" s="67">
        <v>42078286.18</v>
      </c>
      <c r="D23" s="67">
        <v>1536538268.9971771</v>
      </c>
      <c r="E23" s="67">
        <v>692398105.30447948</v>
      </c>
      <c r="F23" s="67">
        <v>682710429.66999996</v>
      </c>
      <c r="G23" s="67">
        <v>844140163.69269764</v>
      </c>
    </row>
    <row r="24" spans="1:7" s="24" customFormat="1" x14ac:dyDescent="0.25">
      <c r="A24" s="53" t="s">
        <v>403</v>
      </c>
      <c r="B24" s="67">
        <v>4612300.7905395655</v>
      </c>
      <c r="C24" s="67">
        <v>-149824.53999999992</v>
      </c>
      <c r="D24" s="67">
        <v>4462476.2505395655</v>
      </c>
      <c r="E24" s="67">
        <v>2010890.4320931332</v>
      </c>
      <c r="F24" s="67">
        <v>1982755.0999999999</v>
      </c>
      <c r="G24" s="67">
        <v>2451585.8184464322</v>
      </c>
    </row>
    <row r="25" spans="1:7" s="24" customFormat="1" x14ac:dyDescent="0.25">
      <c r="A25" s="63" t="s">
        <v>404</v>
      </c>
      <c r="B25" s="67">
        <v>322374.75633101392</v>
      </c>
      <c r="C25" s="67">
        <v>612720.56000000006</v>
      </c>
      <c r="D25" s="67">
        <v>935095.31633101404</v>
      </c>
      <c r="E25" s="67">
        <v>421374.619903963</v>
      </c>
      <c r="F25" s="67">
        <v>415478.97</v>
      </c>
      <c r="G25" s="67">
        <v>513720.69642705104</v>
      </c>
    </row>
    <row r="26" spans="1:7" s="24" customFormat="1" x14ac:dyDescent="0.25">
      <c r="A26" s="63" t="s">
        <v>405</v>
      </c>
      <c r="B26" s="67">
        <v>4289926.034208552</v>
      </c>
      <c r="C26" s="67">
        <v>-762545.1</v>
      </c>
      <c r="D26" s="67">
        <v>3527380.9342085519</v>
      </c>
      <c r="E26" s="67">
        <v>1589515.8121891702</v>
      </c>
      <c r="F26" s="67">
        <v>1567276.13</v>
      </c>
      <c r="G26" s="67">
        <v>1937865.1220193817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s="24" customFormat="1" x14ac:dyDescent="0.25">
      <c r="A28" s="64" t="s">
        <v>407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2711902312.9400001</v>
      </c>
      <c r="C33" s="66">
        <f t="shared" ref="C33:G33" si="2">C21+C9</f>
        <v>94828755.909999996</v>
      </c>
      <c r="D33" s="66">
        <f t="shared" si="2"/>
        <v>2806731068.8499999</v>
      </c>
      <c r="E33" s="66">
        <f t="shared" si="2"/>
        <v>1255728295.9599998</v>
      </c>
      <c r="F33" s="66">
        <f t="shared" si="2"/>
        <v>1218943723.24</v>
      </c>
      <c r="G33" s="66">
        <f t="shared" si="2"/>
        <v>1551002772.8900003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998575910.89000046</v>
      </c>
      <c r="Q2" s="18">
        <f>'Formato 6 d)'!C9</f>
        <v>54927886.030000001</v>
      </c>
      <c r="R2" s="18">
        <f>'Formato 6 d)'!D9</f>
        <v>1053503796.9200004</v>
      </c>
      <c r="S2" s="18">
        <f>'Formato 6 d)'!E9</f>
        <v>465685336.56999999</v>
      </c>
      <c r="T2" s="18">
        <f>'Formato 6 d)'!F9</f>
        <v>439954635.69999999</v>
      </c>
      <c r="U2" s="18">
        <f>'Formato 6 d)'!G9</f>
        <v>587818460.35000038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728282539.80088449</v>
      </c>
      <c r="Q3" s="18">
        <f>'Formato 6 d)'!C10</f>
        <v>38401089.770000003</v>
      </c>
      <c r="R3" s="18">
        <f>'Formato 6 d)'!D10</f>
        <v>766683629.57088447</v>
      </c>
      <c r="S3" s="18">
        <f>'Formato 6 d)'!E10</f>
        <v>338900842.24000001</v>
      </c>
      <c r="T3" s="18">
        <f>'Formato 6 d)'!F10</f>
        <v>320175416.48000002</v>
      </c>
      <c r="U3" s="18">
        <f>'Formato 6 d)'!G10</f>
        <v>427782787.33088446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256515133.66066548</v>
      </c>
      <c r="Q4" s="18">
        <f>'Formato 6 d)'!C11</f>
        <v>6729805.7599999998</v>
      </c>
      <c r="R4" s="18">
        <f>'Formato 6 d)'!D11</f>
        <v>263244939.42066547</v>
      </c>
      <c r="S4" s="18">
        <f>'Formato 6 d)'!E11</f>
        <v>116040580.56999999</v>
      </c>
      <c r="T4" s="18">
        <f>'Formato 6 d)'!F11</f>
        <v>109596973.27</v>
      </c>
      <c r="U4" s="18">
        <f>'Formato 6 d)'!G11</f>
        <v>147204358.85066548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13778237.428450499</v>
      </c>
      <c r="Q5" s="18">
        <f>'Formato 6 d)'!C12</f>
        <v>9218383.3200000003</v>
      </c>
      <c r="R5" s="18">
        <f>'Formato 6 d)'!D12</f>
        <v>22996620.748450499</v>
      </c>
      <c r="S5" s="18">
        <f>'Formato 6 d)'!E12</f>
        <v>10165306.58</v>
      </c>
      <c r="T5" s="18">
        <f>'Formato 6 d)'!F12</f>
        <v>9603638.7699999996</v>
      </c>
      <c r="U5" s="18">
        <f>'Formato 6 d)'!G12</f>
        <v>12831314.168450499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9502642.6002426296</v>
      </c>
      <c r="Q6" s="18">
        <f>'Formato 6 d)'!C13</f>
        <v>5825513.7300000004</v>
      </c>
      <c r="R6" s="18">
        <f>'Formato 6 d)'!D13</f>
        <v>15328156.33024263</v>
      </c>
      <c r="S6" s="18">
        <f>'Formato 6 d)'!E13</f>
        <v>6775578.46</v>
      </c>
      <c r="T6" s="18">
        <f>'Formato 6 d)'!F13</f>
        <v>6401204.6799999997</v>
      </c>
      <c r="U6" s="18">
        <f>'Formato 6 d)'!G13</f>
        <v>8552577.8702426292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4275594.8282078691</v>
      </c>
      <c r="Q7" s="18">
        <f>'Formato 6 d)'!C14</f>
        <v>3392869.59</v>
      </c>
      <c r="R7" s="18">
        <f>'Formato 6 d)'!D14</f>
        <v>7668464.4182078689</v>
      </c>
      <c r="S7" s="18">
        <f>'Formato 6 d)'!E14</f>
        <v>3389728.12</v>
      </c>
      <c r="T7" s="18">
        <f>'Formato 6 d)'!F14</f>
        <v>3202434.09</v>
      </c>
      <c r="U7" s="18">
        <f>'Formato 6 d)'!G14</f>
        <v>4278736.2982078688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578607.17999999993</v>
      </c>
      <c r="R12" s="18">
        <f>'Formato 6 d)'!D19</f>
        <v>578607.17999999993</v>
      </c>
      <c r="S12" s="18">
        <f>'Formato 6 d)'!E19</f>
        <v>578607.17999999993</v>
      </c>
      <c r="T12" s="18">
        <f>'Formato 6 d)'!F19</f>
        <v>578607.17999999993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1713326402.0499995</v>
      </c>
      <c r="Q13" s="18">
        <f>'Formato 6 d)'!C21</f>
        <v>39900869.880000003</v>
      </c>
      <c r="R13" s="18">
        <f>'Formato 6 d)'!D21</f>
        <v>1753227271.9299996</v>
      </c>
      <c r="S13" s="18">
        <f>'Formato 6 d)'!E21</f>
        <v>790042959.38999987</v>
      </c>
      <c r="T13" s="18">
        <f>'Formato 6 d)'!F21</f>
        <v>778989087.53999996</v>
      </c>
      <c r="U13" s="18">
        <f>'Formato 6 d)'!G21</f>
        <v>963184312.53999984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214254118.442283</v>
      </c>
      <c r="Q14" s="18">
        <f>'Formato 6 d)'!C22</f>
        <v>-2027591.76</v>
      </c>
      <c r="R14" s="18">
        <f>'Formato 6 d)'!D22</f>
        <v>212226526.68228301</v>
      </c>
      <c r="S14" s="18">
        <f>'Formato 6 d)'!E22</f>
        <v>95633963.653427199</v>
      </c>
      <c r="T14" s="18">
        <f>'Formato 6 d)'!F22</f>
        <v>94295902.769999996</v>
      </c>
      <c r="U14" s="18">
        <f>'Formato 6 d)'!G22</f>
        <v>116592563.02885582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1494459982.8171771</v>
      </c>
      <c r="Q15" s="18">
        <f>'Formato 6 d)'!C23</f>
        <v>42078286.18</v>
      </c>
      <c r="R15" s="18">
        <f>'Formato 6 d)'!D23</f>
        <v>1536538268.9971771</v>
      </c>
      <c r="S15" s="18">
        <f>'Formato 6 d)'!E23</f>
        <v>692398105.30447948</v>
      </c>
      <c r="T15" s="18">
        <f>'Formato 6 d)'!F23</f>
        <v>682710429.66999996</v>
      </c>
      <c r="U15" s="18">
        <f>'Formato 6 d)'!G23</f>
        <v>844140163.69269764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4612300.7905395655</v>
      </c>
      <c r="Q16" s="18">
        <f>'Formato 6 d)'!C24</f>
        <v>-149824.53999999992</v>
      </c>
      <c r="R16" s="18">
        <f>'Formato 6 d)'!D24</f>
        <v>4462476.2505395655</v>
      </c>
      <c r="S16" s="18">
        <f>'Formato 6 d)'!E24</f>
        <v>2010890.4320931332</v>
      </c>
      <c r="T16" s="18">
        <f>'Formato 6 d)'!F24</f>
        <v>1982755.0999999999</v>
      </c>
      <c r="U16" s="18">
        <f>'Formato 6 d)'!G24</f>
        <v>2451585.8184464322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322374.75633101392</v>
      </c>
      <c r="Q17" s="18">
        <f>'Formato 6 d)'!C25</f>
        <v>612720.56000000006</v>
      </c>
      <c r="R17" s="18">
        <f>'Formato 6 d)'!D25</f>
        <v>935095.31633101404</v>
      </c>
      <c r="S17" s="18">
        <f>'Formato 6 d)'!E25</f>
        <v>421374.619903963</v>
      </c>
      <c r="T17" s="18">
        <f>'Formato 6 d)'!F25</f>
        <v>415478.97</v>
      </c>
      <c r="U17" s="18">
        <f>'Formato 6 d)'!G25</f>
        <v>513720.69642705104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4289926.034208552</v>
      </c>
      <c r="Q18" s="18">
        <f>'Formato 6 d)'!C26</f>
        <v>-762545.1</v>
      </c>
      <c r="R18" s="18">
        <f>'Formato 6 d)'!D26</f>
        <v>3527380.9342085519</v>
      </c>
      <c r="S18" s="18">
        <f>'Formato 6 d)'!E26</f>
        <v>1589515.8121891702</v>
      </c>
      <c r="T18" s="18">
        <f>'Formato 6 d)'!F26</f>
        <v>1567276.13</v>
      </c>
      <c r="U18" s="18">
        <f>'Formato 6 d)'!G26</f>
        <v>1937865.1220193817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2711902312.9400001</v>
      </c>
      <c r="Q24" s="18">
        <f>'Formato 6 d)'!C33</f>
        <v>94828755.909999996</v>
      </c>
      <c r="R24" s="18">
        <f>'Formato 6 d)'!D33</f>
        <v>2806731068.8499999</v>
      </c>
      <c r="S24" s="18">
        <f>'Formato 6 d)'!E33</f>
        <v>1255728295.9599998</v>
      </c>
      <c r="T24" s="18">
        <f>'Formato 6 d)'!F33</f>
        <v>1218943723.24</v>
      </c>
      <c r="U24" s="18">
        <f>'Formato 6 d)'!G33</f>
        <v>1551002772.8900003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D13" sqref="D1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2001196837.2800128</v>
      </c>
      <c r="C8" s="59">
        <f t="shared" ref="C8:G8" si="0">SUM(C9:C17)</f>
        <v>2071238726.5848</v>
      </c>
      <c r="D8" s="59">
        <f t="shared" si="0"/>
        <v>2143732082.0152678</v>
      </c>
      <c r="E8" s="59">
        <f t="shared" si="0"/>
        <v>2218762704.8858023</v>
      </c>
      <c r="F8" s="59">
        <f t="shared" si="0"/>
        <v>2296419399.5568051</v>
      </c>
      <c r="G8" s="59">
        <f t="shared" si="0"/>
        <v>2376794078.5412927</v>
      </c>
    </row>
    <row r="9" spans="1:7" x14ac:dyDescent="0.25">
      <c r="A9" s="53" t="s">
        <v>454</v>
      </c>
      <c r="B9" s="60">
        <v>1084079858.9400129</v>
      </c>
      <c r="C9" s="60">
        <v>1122022654.0028999</v>
      </c>
      <c r="D9" s="60">
        <v>1161293446.8930013</v>
      </c>
      <c r="E9" s="60">
        <v>1201938717.5342562</v>
      </c>
      <c r="F9" s="60">
        <v>1244006572.6479552</v>
      </c>
      <c r="G9" s="60">
        <v>1287546802.6906335</v>
      </c>
    </row>
    <row r="10" spans="1:7" x14ac:dyDescent="0.25">
      <c r="A10" s="53" t="s">
        <v>455</v>
      </c>
      <c r="B10" s="60">
        <v>63409981.560000025</v>
      </c>
      <c r="C10" s="60">
        <v>65629330.914600022</v>
      </c>
      <c r="D10" s="60">
        <v>67926357.496611014</v>
      </c>
      <c r="E10" s="60">
        <v>70303780.008992389</v>
      </c>
      <c r="F10" s="60">
        <v>72764412.309307113</v>
      </c>
      <c r="G10" s="60">
        <v>75311166.740132853</v>
      </c>
    </row>
    <row r="11" spans="1:7" x14ac:dyDescent="0.25">
      <c r="A11" s="53" t="s">
        <v>456</v>
      </c>
      <c r="B11" s="60">
        <v>302193711.91999996</v>
      </c>
      <c r="C11" s="60">
        <v>312770491.83719993</v>
      </c>
      <c r="D11" s="60">
        <v>323717459.05150187</v>
      </c>
      <c r="E11" s="60">
        <v>335047570.11830443</v>
      </c>
      <c r="F11" s="60">
        <v>346774235.07244503</v>
      </c>
      <c r="G11" s="60">
        <v>358911333.29998058</v>
      </c>
    </row>
    <row r="12" spans="1:7" x14ac:dyDescent="0.25">
      <c r="A12" s="53" t="s">
        <v>457</v>
      </c>
      <c r="B12" s="60">
        <v>104057716.83000001</v>
      </c>
      <c r="C12" s="60">
        <v>107699736.91905001</v>
      </c>
      <c r="D12" s="60">
        <v>111469227.71121675</v>
      </c>
      <c r="E12" s="60">
        <v>115370650.68110932</v>
      </c>
      <c r="F12" s="60">
        <v>119408623.45494814</v>
      </c>
      <c r="G12" s="60">
        <v>123587925.27587132</v>
      </c>
    </row>
    <row r="13" spans="1:7" x14ac:dyDescent="0.25">
      <c r="A13" s="53" t="s">
        <v>458</v>
      </c>
      <c r="B13" s="60">
        <v>213706768.24999997</v>
      </c>
      <c r="C13" s="60">
        <v>221186505.13874996</v>
      </c>
      <c r="D13" s="60">
        <v>228928032.8186062</v>
      </c>
      <c r="E13" s="60">
        <v>236940513.96725741</v>
      </c>
      <c r="F13" s="60">
        <v>245233431.9561114</v>
      </c>
      <c r="G13" s="60">
        <v>253816602.07457528</v>
      </c>
    </row>
    <row r="14" spans="1:7" x14ac:dyDescent="0.25">
      <c r="A14" s="53" t="s">
        <v>459</v>
      </c>
      <c r="B14" s="60">
        <v>233748799.78000003</v>
      </c>
      <c r="C14" s="60">
        <v>241930007.7723</v>
      </c>
      <c r="D14" s="60">
        <v>250397558.04433048</v>
      </c>
      <c r="E14" s="60">
        <v>259161472.57588202</v>
      </c>
      <c r="F14" s="60">
        <v>268232124.11603788</v>
      </c>
      <c r="G14" s="60">
        <v>277620248.46009916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2005919172.7099674</v>
      </c>
      <c r="C19" s="61">
        <f t="shared" ref="C19:G19" si="1">SUM(C20:C28)</f>
        <v>2076126343.7548499</v>
      </c>
      <c r="D19" s="61">
        <f t="shared" si="1"/>
        <v>2148790765.7862697</v>
      </c>
      <c r="E19" s="61">
        <f t="shared" si="1"/>
        <v>2223998442.5887885</v>
      </c>
      <c r="F19" s="61">
        <f t="shared" si="1"/>
        <v>2301838388.0793962</v>
      </c>
      <c r="G19" s="61">
        <f t="shared" si="1"/>
        <v>2382402731.6621752</v>
      </c>
    </row>
    <row r="20" spans="1:7" x14ac:dyDescent="0.25">
      <c r="A20" s="53" t="s">
        <v>454</v>
      </c>
      <c r="B20" s="60">
        <v>1787651320.4699676</v>
      </c>
      <c r="C20" s="60">
        <v>1850219116.68645</v>
      </c>
      <c r="D20" s="60">
        <v>1914976785.7704756</v>
      </c>
      <c r="E20" s="60">
        <v>1982000973.2724421</v>
      </c>
      <c r="F20" s="60">
        <v>2051371007.3369775</v>
      </c>
      <c r="G20" s="60">
        <v>2123168992.5937715</v>
      </c>
    </row>
    <row r="21" spans="1:7" x14ac:dyDescent="0.25">
      <c r="A21" s="53" t="s">
        <v>455</v>
      </c>
      <c r="B21" s="60">
        <v>61029740.469999894</v>
      </c>
      <c r="C21" s="60">
        <v>63165781.386449993</v>
      </c>
      <c r="D21" s="60">
        <v>65376583.73497574</v>
      </c>
      <c r="E21" s="60">
        <v>67664764.165699884</v>
      </c>
      <c r="F21" s="60">
        <v>70033030.911499381</v>
      </c>
      <c r="G21" s="60">
        <v>72484186.993401855</v>
      </c>
    </row>
    <row r="22" spans="1:7" x14ac:dyDescent="0.25">
      <c r="A22" s="53" t="s">
        <v>456</v>
      </c>
      <c r="B22" s="60">
        <v>77756530.540000007</v>
      </c>
      <c r="C22" s="60">
        <v>80478009.108899996</v>
      </c>
      <c r="D22" s="60">
        <v>83294739.427711487</v>
      </c>
      <c r="E22" s="60">
        <v>86210055.307681382</v>
      </c>
      <c r="F22" s="60">
        <v>89227407.243450224</v>
      </c>
      <c r="G22" s="60">
        <v>92350366.496970981</v>
      </c>
    </row>
    <row r="23" spans="1:7" x14ac:dyDescent="0.25">
      <c r="A23" s="53" t="s">
        <v>457</v>
      </c>
      <c r="B23" s="60">
        <v>13384566.699999999</v>
      </c>
      <c r="C23" s="60">
        <v>13853026.534499997</v>
      </c>
      <c r="D23" s="60">
        <v>14337882.463207496</v>
      </c>
      <c r="E23" s="60">
        <v>14839708.349419758</v>
      </c>
      <c r="F23" s="60">
        <v>15359098.141649447</v>
      </c>
      <c r="G23" s="60">
        <v>15896666.576607177</v>
      </c>
    </row>
    <row r="24" spans="1:7" x14ac:dyDescent="0.25">
      <c r="A24" s="53" t="s">
        <v>458</v>
      </c>
      <c r="B24" s="60">
        <v>42429445.799999997</v>
      </c>
      <c r="C24" s="60">
        <v>43914476.402999997</v>
      </c>
      <c r="D24" s="60">
        <v>45451483.077104993</v>
      </c>
      <c r="E24" s="60">
        <v>47042284.984803662</v>
      </c>
      <c r="F24" s="60">
        <v>48688764.959271789</v>
      </c>
      <c r="G24" s="60">
        <v>50392871.732846297</v>
      </c>
    </row>
    <row r="25" spans="1:7" x14ac:dyDescent="0.25">
      <c r="A25" s="53" t="s">
        <v>459</v>
      </c>
      <c r="B25" s="60">
        <v>23667568.73</v>
      </c>
      <c r="C25" s="60">
        <v>24495933.63555</v>
      </c>
      <c r="D25" s="60">
        <v>25353291.31279425</v>
      </c>
      <c r="E25" s="60">
        <v>26240656.508742046</v>
      </c>
      <c r="F25" s="60">
        <v>27159079.486548014</v>
      </c>
      <c r="G25" s="60">
        <v>28109647.268577192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4007116009.9899802</v>
      </c>
      <c r="C30" s="61">
        <f t="shared" ref="C30:G30" si="2">C8+C19</f>
        <v>4147365070.3396502</v>
      </c>
      <c r="D30" s="61">
        <f t="shared" si="2"/>
        <v>4292522847.8015375</v>
      </c>
      <c r="E30" s="61">
        <f t="shared" si="2"/>
        <v>4442761147.4745903</v>
      </c>
      <c r="F30" s="61">
        <f t="shared" si="2"/>
        <v>4598257787.6362019</v>
      </c>
      <c r="G30" s="61">
        <f t="shared" si="2"/>
        <v>4759196810.2034683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2001196837.2800128</v>
      </c>
      <c r="Q2" s="18">
        <f>'Formato 7 b)'!C8</f>
        <v>2071238726.5848</v>
      </c>
      <c r="R2" s="18">
        <f>'Formato 7 b)'!D8</f>
        <v>2143732082.0152678</v>
      </c>
      <c r="S2" s="18">
        <f>'Formato 7 b)'!E8</f>
        <v>2218762704.8858023</v>
      </c>
      <c r="T2" s="18">
        <f>'Formato 7 b)'!F8</f>
        <v>2296419399.5568051</v>
      </c>
      <c r="U2" s="18">
        <f>'Formato 7 b)'!G8</f>
        <v>2376794078.5412927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1084079858.9400129</v>
      </c>
      <c r="Q3" s="18">
        <f>'Formato 7 b)'!C9</f>
        <v>1122022654.0028999</v>
      </c>
      <c r="R3" s="18">
        <f>'Formato 7 b)'!D9</f>
        <v>1161293446.8930013</v>
      </c>
      <c r="S3" s="18">
        <f>'Formato 7 b)'!E9</f>
        <v>1201938717.5342562</v>
      </c>
      <c r="T3" s="18">
        <f>'Formato 7 b)'!F9</f>
        <v>1244006572.6479552</v>
      </c>
      <c r="U3" s="18">
        <f>'Formato 7 b)'!G9</f>
        <v>1287546802.6906335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63409981.560000025</v>
      </c>
      <c r="Q4" s="18">
        <f>'Formato 7 b)'!C10</f>
        <v>65629330.914600022</v>
      </c>
      <c r="R4" s="18">
        <f>'Formato 7 b)'!D10</f>
        <v>67926357.496611014</v>
      </c>
      <c r="S4" s="18">
        <f>'Formato 7 b)'!E10</f>
        <v>70303780.008992389</v>
      </c>
      <c r="T4" s="18">
        <f>'Formato 7 b)'!F10</f>
        <v>72764412.309307113</v>
      </c>
      <c r="U4" s="18">
        <f>'Formato 7 b)'!G10</f>
        <v>75311166.740132853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302193711.91999996</v>
      </c>
      <c r="Q5" s="18">
        <f>'Formato 7 b)'!C11</f>
        <v>312770491.83719993</v>
      </c>
      <c r="R5" s="18">
        <f>'Formato 7 b)'!D11</f>
        <v>323717459.05150187</v>
      </c>
      <c r="S5" s="18">
        <f>'Formato 7 b)'!E11</f>
        <v>335047570.11830443</v>
      </c>
      <c r="T5" s="18">
        <f>'Formato 7 b)'!F11</f>
        <v>346774235.07244503</v>
      </c>
      <c r="U5" s="18">
        <f>'Formato 7 b)'!G11</f>
        <v>358911333.29998058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104057716.83000001</v>
      </c>
      <c r="Q6" s="18">
        <f>'Formato 7 b)'!C12</f>
        <v>107699736.91905001</v>
      </c>
      <c r="R6" s="18">
        <f>'Formato 7 b)'!D12</f>
        <v>111469227.71121675</v>
      </c>
      <c r="S6" s="18">
        <f>'Formato 7 b)'!E12</f>
        <v>115370650.68110932</v>
      </c>
      <c r="T6" s="18">
        <f>'Formato 7 b)'!F12</f>
        <v>119408623.45494814</v>
      </c>
      <c r="U6" s="18">
        <f>'Formato 7 b)'!G12</f>
        <v>123587925.27587132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213706768.24999997</v>
      </c>
      <c r="Q7" s="18">
        <f>'Formato 7 b)'!C13</f>
        <v>221186505.13874996</v>
      </c>
      <c r="R7" s="18">
        <f>'Formato 7 b)'!D13</f>
        <v>228928032.8186062</v>
      </c>
      <c r="S7" s="18">
        <f>'Formato 7 b)'!E13</f>
        <v>236940513.96725741</v>
      </c>
      <c r="T7" s="18">
        <f>'Formato 7 b)'!F13</f>
        <v>245233431.9561114</v>
      </c>
      <c r="U7" s="18">
        <f>'Formato 7 b)'!G13</f>
        <v>253816602.07457528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233748799.78000003</v>
      </c>
      <c r="Q8" s="18">
        <f>'Formato 7 b)'!C14</f>
        <v>241930007.7723</v>
      </c>
      <c r="R8" s="18">
        <f>'Formato 7 b)'!D14</f>
        <v>250397558.04433048</v>
      </c>
      <c r="S8" s="18">
        <f>'Formato 7 b)'!E14</f>
        <v>259161472.57588202</v>
      </c>
      <c r="T8" s="18">
        <f>'Formato 7 b)'!F14</f>
        <v>268232124.11603788</v>
      </c>
      <c r="U8" s="18">
        <f>'Formato 7 b)'!G14</f>
        <v>277620248.46009916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2005919172.7099674</v>
      </c>
      <c r="Q12" s="18">
        <f>'Formato 7 b)'!C19</f>
        <v>2076126343.7548499</v>
      </c>
      <c r="R12" s="18">
        <f>'Formato 7 b)'!D19</f>
        <v>2148790765.7862697</v>
      </c>
      <c r="S12" s="18">
        <f>'Formato 7 b)'!E19</f>
        <v>2223998442.5887885</v>
      </c>
      <c r="T12" s="18">
        <f>'Formato 7 b)'!F19</f>
        <v>2301838388.0793962</v>
      </c>
      <c r="U12" s="18">
        <f>'Formato 7 b)'!G19</f>
        <v>2382402731.6621752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1787651320.4699676</v>
      </c>
      <c r="Q13" s="18">
        <f>'Formato 7 b)'!C20</f>
        <v>1850219116.68645</v>
      </c>
      <c r="R13" s="18">
        <f>'Formato 7 b)'!D20</f>
        <v>1914976785.7704756</v>
      </c>
      <c r="S13" s="18">
        <f>'Formato 7 b)'!E20</f>
        <v>1982000973.2724421</v>
      </c>
      <c r="T13" s="18">
        <f>'Formato 7 b)'!F20</f>
        <v>2051371007.3369775</v>
      </c>
      <c r="U13" s="18">
        <f>'Formato 7 b)'!G20</f>
        <v>2123168992.5937715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61029740.469999894</v>
      </c>
      <c r="Q14" s="18">
        <f>'Formato 7 b)'!C21</f>
        <v>63165781.386449993</v>
      </c>
      <c r="R14" s="18">
        <f>'Formato 7 b)'!D21</f>
        <v>65376583.73497574</v>
      </c>
      <c r="S14" s="18">
        <f>'Formato 7 b)'!E21</f>
        <v>67664764.165699884</v>
      </c>
      <c r="T14" s="18">
        <f>'Formato 7 b)'!F21</f>
        <v>70033030.911499381</v>
      </c>
      <c r="U14" s="18">
        <f>'Formato 7 b)'!G21</f>
        <v>72484186.993401855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77756530.540000007</v>
      </c>
      <c r="Q15" s="18">
        <f>'Formato 7 b)'!C22</f>
        <v>80478009.108899996</v>
      </c>
      <c r="R15" s="18">
        <f>'Formato 7 b)'!D22</f>
        <v>83294739.427711487</v>
      </c>
      <c r="S15" s="18">
        <f>'Formato 7 b)'!E22</f>
        <v>86210055.307681382</v>
      </c>
      <c r="T15" s="18">
        <f>'Formato 7 b)'!F22</f>
        <v>89227407.243450224</v>
      </c>
      <c r="U15" s="18">
        <f>'Formato 7 b)'!G22</f>
        <v>92350366.496970981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13384566.699999999</v>
      </c>
      <c r="Q16" s="18">
        <f>'Formato 7 b)'!C23</f>
        <v>13853026.534499997</v>
      </c>
      <c r="R16" s="18">
        <f>'Formato 7 b)'!D23</f>
        <v>14337882.463207496</v>
      </c>
      <c r="S16" s="18">
        <f>'Formato 7 b)'!E23</f>
        <v>14839708.349419758</v>
      </c>
      <c r="T16" s="18">
        <f>'Formato 7 b)'!F23</f>
        <v>15359098.141649447</v>
      </c>
      <c r="U16" s="18">
        <f>'Formato 7 b)'!G23</f>
        <v>15896666.576607177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42429445.799999997</v>
      </c>
      <c r="Q17" s="18">
        <f>'Formato 7 b)'!C24</f>
        <v>43914476.402999997</v>
      </c>
      <c r="R17" s="18">
        <f>'Formato 7 b)'!D24</f>
        <v>45451483.077104993</v>
      </c>
      <c r="S17" s="18">
        <f>'Formato 7 b)'!E24</f>
        <v>47042284.984803662</v>
      </c>
      <c r="T17" s="18">
        <f>'Formato 7 b)'!F24</f>
        <v>48688764.959271789</v>
      </c>
      <c r="U17" s="18">
        <f>'Formato 7 b)'!G24</f>
        <v>50392871.732846297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23667568.73</v>
      </c>
      <c r="Q18" s="18">
        <f>'Formato 7 b)'!C25</f>
        <v>24495933.63555</v>
      </c>
      <c r="R18" s="18">
        <f>'Formato 7 b)'!D25</f>
        <v>25353291.31279425</v>
      </c>
      <c r="S18" s="18">
        <f>'Formato 7 b)'!E25</f>
        <v>26240656.508742046</v>
      </c>
      <c r="T18" s="18">
        <f>'Formato 7 b)'!F25</f>
        <v>27159079.486548014</v>
      </c>
      <c r="U18" s="18">
        <f>'Formato 7 b)'!G25</f>
        <v>28109647.268577192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4007116009.9899802</v>
      </c>
      <c r="Q22" s="18">
        <f>'Formato 7 b)'!C30</f>
        <v>4147365070.3396502</v>
      </c>
      <c r="R22" s="18">
        <f>'Formato 7 b)'!D30</f>
        <v>4292522847.8015375</v>
      </c>
      <c r="S22" s="18">
        <f>'Formato 7 b)'!E30</f>
        <v>4442761147.4745903</v>
      </c>
      <c r="T22" s="18">
        <f>'Formato 7 b)'!F30</f>
        <v>4598257787.6362019</v>
      </c>
      <c r="U22" s="18">
        <f>'Formato 7 b)'!G30</f>
        <v>4759196810.2034683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C23" sqref="C2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1028908852.1471654</v>
      </c>
      <c r="D7" s="59">
        <f t="shared" si="0"/>
        <v>662033702.4987998</v>
      </c>
      <c r="E7" s="59">
        <f t="shared" si="0"/>
        <v>1308021982.1300001</v>
      </c>
      <c r="F7" s="59">
        <f t="shared" si="0"/>
        <v>1507119606.3499997</v>
      </c>
      <c r="G7" s="59">
        <f t="shared" si="0"/>
        <v>682022535.88999879</v>
      </c>
    </row>
    <row r="8" spans="1:7" x14ac:dyDescent="0.25">
      <c r="A8" s="53" t="s">
        <v>454</v>
      </c>
      <c r="B8" s="60">
        <v>0</v>
      </c>
      <c r="C8" s="60">
        <v>698717640.04030406</v>
      </c>
      <c r="D8" s="60">
        <v>131374008.33879973</v>
      </c>
      <c r="E8" s="60">
        <v>727345184.53000009</v>
      </c>
      <c r="F8" s="60">
        <v>822822833.81999946</v>
      </c>
      <c r="G8" s="60">
        <v>465685336.56999856</v>
      </c>
    </row>
    <row r="9" spans="1:7" x14ac:dyDescent="0.25">
      <c r="A9" s="53" t="s">
        <v>455</v>
      </c>
      <c r="B9" s="60">
        <v>0</v>
      </c>
      <c r="C9" s="60">
        <v>37656024.182449989</v>
      </c>
      <c r="D9" s="60">
        <v>23542956.199999999</v>
      </c>
      <c r="E9" s="60">
        <v>53744761.110000007</v>
      </c>
      <c r="F9" s="60">
        <v>70775291.430000097</v>
      </c>
      <c r="G9" s="60">
        <v>19903215.900000025</v>
      </c>
    </row>
    <row r="10" spans="1:7" x14ac:dyDescent="0.25">
      <c r="A10" s="53" t="s">
        <v>456</v>
      </c>
      <c r="B10" s="60">
        <v>0</v>
      </c>
      <c r="C10" s="60">
        <v>121371314.8465915</v>
      </c>
      <c r="D10" s="60">
        <v>94942261.379999995</v>
      </c>
      <c r="E10" s="60">
        <v>215536069.94000003</v>
      </c>
      <c r="F10" s="60">
        <v>281159304.73000008</v>
      </c>
      <c r="G10" s="60">
        <v>88035091.030000046</v>
      </c>
    </row>
    <row r="11" spans="1:7" x14ac:dyDescent="0.25">
      <c r="A11" s="53" t="s">
        <v>457</v>
      </c>
      <c r="B11" s="60">
        <v>0</v>
      </c>
      <c r="C11" s="60">
        <v>161340381.27706003</v>
      </c>
      <c r="D11" s="60">
        <v>59393110.289999999</v>
      </c>
      <c r="E11" s="60">
        <v>149220342.77999997</v>
      </c>
      <c r="F11" s="60">
        <v>128846208.31000006</v>
      </c>
      <c r="G11" s="60">
        <v>43318571.949999996</v>
      </c>
    </row>
    <row r="12" spans="1:7" x14ac:dyDescent="0.25">
      <c r="A12" s="53" t="s">
        <v>458</v>
      </c>
      <c r="B12" s="60">
        <v>0</v>
      </c>
      <c r="C12" s="60">
        <v>8291117.3907600008</v>
      </c>
      <c r="D12" s="60">
        <v>151156505.88999999</v>
      </c>
      <c r="E12" s="60">
        <v>50107821.29999999</v>
      </c>
      <c r="F12" s="60">
        <v>124609037.61000006</v>
      </c>
      <c r="G12" s="60">
        <v>28372568.509999983</v>
      </c>
    </row>
    <row r="13" spans="1:7" x14ac:dyDescent="0.25">
      <c r="A13" s="53" t="s">
        <v>459</v>
      </c>
      <c r="B13" s="60">
        <v>0</v>
      </c>
      <c r="C13" s="60">
        <v>1532374.4100000001</v>
      </c>
      <c r="D13" s="60">
        <v>201393184.02000007</v>
      </c>
      <c r="E13" s="60">
        <v>112067802.47000001</v>
      </c>
      <c r="F13" s="60">
        <v>78906930.450000003</v>
      </c>
      <c r="G13" s="60">
        <v>30207751.930000011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231676.38</v>
      </c>
      <c r="E14" s="60">
        <v>0</v>
      </c>
      <c r="F14" s="60">
        <v>0</v>
      </c>
      <c r="G14" s="60">
        <v>6500000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2015807402.9881349</v>
      </c>
      <c r="D18" s="61">
        <f t="shared" si="1"/>
        <v>2559333252.9422998</v>
      </c>
      <c r="E18" s="61">
        <f t="shared" si="1"/>
        <v>1914373628.95</v>
      </c>
      <c r="F18" s="61">
        <f t="shared" si="1"/>
        <v>2023475534.7299986</v>
      </c>
      <c r="G18" s="61">
        <f t="shared" si="1"/>
        <v>880959206.86999965</v>
      </c>
    </row>
    <row r="19" spans="1:7" x14ac:dyDescent="0.25">
      <c r="A19" s="53" t="s">
        <v>454</v>
      </c>
      <c r="B19" s="60">
        <v>0</v>
      </c>
      <c r="C19" s="60">
        <v>1109839134.5343962</v>
      </c>
      <c r="D19" s="60">
        <v>1855729649.0212002</v>
      </c>
      <c r="E19" s="60">
        <v>1334164885.49</v>
      </c>
      <c r="F19" s="60">
        <v>1413017104.6899986</v>
      </c>
      <c r="G19" s="60">
        <v>790042959.38999975</v>
      </c>
    </row>
    <row r="20" spans="1:7" x14ac:dyDescent="0.25">
      <c r="A20" s="53" t="s">
        <v>455</v>
      </c>
      <c r="B20" s="60">
        <v>0</v>
      </c>
      <c r="C20" s="60">
        <v>61412298.987549976</v>
      </c>
      <c r="D20" s="60">
        <v>69853166.788599998</v>
      </c>
      <c r="E20" s="60">
        <v>51905322.640000001</v>
      </c>
      <c r="F20" s="60">
        <v>51170361.079999954</v>
      </c>
      <c r="G20" s="60">
        <v>24900941.440000024</v>
      </c>
    </row>
    <row r="21" spans="1:7" x14ac:dyDescent="0.25">
      <c r="A21" s="53" t="s">
        <v>456</v>
      </c>
      <c r="B21" s="60">
        <v>0</v>
      </c>
      <c r="C21" s="60">
        <v>246318170.72400865</v>
      </c>
      <c r="D21" s="60">
        <v>243460785.87729996</v>
      </c>
      <c r="E21" s="60">
        <v>111459996.03999998</v>
      </c>
      <c r="F21" s="60">
        <v>69315904.649999931</v>
      </c>
      <c r="G21" s="60">
        <v>32427482.449999981</v>
      </c>
    </row>
    <row r="22" spans="1:7" x14ac:dyDescent="0.25">
      <c r="A22" s="53" t="s">
        <v>457</v>
      </c>
      <c r="B22" s="60">
        <v>0</v>
      </c>
      <c r="C22" s="60">
        <v>185466753.13293999</v>
      </c>
      <c r="D22" s="60">
        <v>302313020.51999998</v>
      </c>
      <c r="E22" s="60">
        <v>260444835.19000003</v>
      </c>
      <c r="F22" s="60">
        <v>343452777.21000004</v>
      </c>
      <c r="G22" s="60">
        <v>5169847.42</v>
      </c>
    </row>
    <row r="23" spans="1:7" x14ac:dyDescent="0.25">
      <c r="A23" s="53" t="s">
        <v>458</v>
      </c>
      <c r="B23" s="60">
        <v>0</v>
      </c>
      <c r="C23" s="60">
        <v>260016724.88924003</v>
      </c>
      <c r="D23" s="60">
        <v>52041887.445199996</v>
      </c>
      <c r="E23" s="60">
        <v>61573395.25</v>
      </c>
      <c r="F23" s="60">
        <v>35479575.700000003</v>
      </c>
      <c r="G23" s="60">
        <v>11912098.18</v>
      </c>
    </row>
    <row r="24" spans="1:7" x14ac:dyDescent="0.25">
      <c r="A24" s="53" t="s">
        <v>459</v>
      </c>
      <c r="B24" s="60">
        <v>0</v>
      </c>
      <c r="C24" s="60">
        <v>152754320.72000003</v>
      </c>
      <c r="D24" s="60">
        <v>35934743.289999999</v>
      </c>
      <c r="E24" s="60">
        <v>94825194.339999989</v>
      </c>
      <c r="F24" s="60">
        <v>111039811.39999999</v>
      </c>
      <c r="G24" s="60">
        <v>16505877.989999998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3044716255.1353002</v>
      </c>
      <c r="D29" s="60">
        <f t="shared" si="2"/>
        <v>3221366955.4410996</v>
      </c>
      <c r="E29" s="60">
        <f t="shared" si="2"/>
        <v>3222395611.0799999</v>
      </c>
      <c r="F29" s="60">
        <f t="shared" si="2"/>
        <v>3530595141.079998</v>
      </c>
      <c r="G29" s="60">
        <f t="shared" si="2"/>
        <v>1562981742.7599983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1028908852.1471654</v>
      </c>
      <c r="R2" s="18">
        <f>'Formato 7 d)'!D7</f>
        <v>662033702.4987998</v>
      </c>
      <c r="S2" s="18">
        <f>'Formato 7 d)'!E7</f>
        <v>1308021982.1300001</v>
      </c>
      <c r="T2" s="18">
        <f>'Formato 7 d)'!F7</f>
        <v>1507119606.3499997</v>
      </c>
      <c r="U2" s="18">
        <f>'Formato 7 d)'!G7</f>
        <v>682022535.88999879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698717640.04030406</v>
      </c>
      <c r="R3" s="18">
        <f>'Formato 7 d)'!D8</f>
        <v>131374008.33879973</v>
      </c>
      <c r="S3" s="18">
        <f>'Formato 7 d)'!E8</f>
        <v>727345184.53000009</v>
      </c>
      <c r="T3" s="18">
        <f>'Formato 7 d)'!F8</f>
        <v>822822833.81999946</v>
      </c>
      <c r="U3" s="18">
        <f>'Formato 7 d)'!G8</f>
        <v>465685336.56999856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37656024.182449989</v>
      </c>
      <c r="R4" s="18">
        <f>'Formato 7 d)'!D9</f>
        <v>23542956.199999999</v>
      </c>
      <c r="S4" s="18">
        <f>'Formato 7 d)'!E9</f>
        <v>53744761.110000007</v>
      </c>
      <c r="T4" s="18">
        <f>'Formato 7 d)'!F9</f>
        <v>70775291.430000097</v>
      </c>
      <c r="U4" s="18">
        <f>'Formato 7 d)'!G9</f>
        <v>19903215.900000025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121371314.8465915</v>
      </c>
      <c r="R5" s="18">
        <f>'Formato 7 d)'!D10</f>
        <v>94942261.379999995</v>
      </c>
      <c r="S5" s="18">
        <f>'Formato 7 d)'!E10</f>
        <v>215536069.94000003</v>
      </c>
      <c r="T5" s="18">
        <f>'Formato 7 d)'!F10</f>
        <v>281159304.73000008</v>
      </c>
      <c r="U5" s="18">
        <f>'Formato 7 d)'!G10</f>
        <v>88035091.030000046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161340381.27706003</v>
      </c>
      <c r="R6" s="18">
        <f>'Formato 7 d)'!D11</f>
        <v>59393110.289999999</v>
      </c>
      <c r="S6" s="18">
        <f>'Formato 7 d)'!E11</f>
        <v>149220342.77999997</v>
      </c>
      <c r="T6" s="18">
        <f>'Formato 7 d)'!F11</f>
        <v>128846208.31000006</v>
      </c>
      <c r="U6" s="18">
        <f>'Formato 7 d)'!G11</f>
        <v>43318571.949999996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8291117.3907600008</v>
      </c>
      <c r="R7" s="18">
        <f>'Formato 7 d)'!D12</f>
        <v>151156505.88999999</v>
      </c>
      <c r="S7" s="18">
        <f>'Formato 7 d)'!E12</f>
        <v>50107821.29999999</v>
      </c>
      <c r="T7" s="18">
        <f>'Formato 7 d)'!F12</f>
        <v>124609037.61000006</v>
      </c>
      <c r="U7" s="18">
        <f>'Formato 7 d)'!G12</f>
        <v>28372568.509999983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1532374.4100000001</v>
      </c>
      <c r="R8" s="18">
        <f>'Formato 7 d)'!D13</f>
        <v>201393184.02000007</v>
      </c>
      <c r="S8" s="18">
        <f>'Formato 7 d)'!E13</f>
        <v>112067802.47000001</v>
      </c>
      <c r="T8" s="18">
        <f>'Formato 7 d)'!F13</f>
        <v>78906930.450000003</v>
      </c>
      <c r="U8" s="18">
        <f>'Formato 7 d)'!G13</f>
        <v>30207751.930000011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231676.38</v>
      </c>
      <c r="S9" s="18">
        <f>'Formato 7 d)'!E14</f>
        <v>0</v>
      </c>
      <c r="T9" s="18">
        <f>'Formato 7 d)'!F14</f>
        <v>0</v>
      </c>
      <c r="U9" s="18">
        <f>'Formato 7 d)'!G14</f>
        <v>6500000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2015807402.9881349</v>
      </c>
      <c r="R12" s="18">
        <f>'Formato 7 d)'!D18</f>
        <v>2559333252.9422998</v>
      </c>
      <c r="S12" s="18">
        <f>'Formato 7 d)'!E18</f>
        <v>1914373628.95</v>
      </c>
      <c r="T12" s="18">
        <f>'Formato 7 d)'!F18</f>
        <v>2023475534.7299986</v>
      </c>
      <c r="U12" s="18">
        <f>'Formato 7 d)'!G18</f>
        <v>880959206.86999965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1109839134.5343962</v>
      </c>
      <c r="R13" s="18">
        <f>'Formato 7 d)'!D19</f>
        <v>1855729649.0212002</v>
      </c>
      <c r="S13" s="18">
        <f>'Formato 7 d)'!E19</f>
        <v>1334164885.49</v>
      </c>
      <c r="T13" s="18">
        <f>'Formato 7 d)'!F19</f>
        <v>1413017104.6899986</v>
      </c>
      <c r="U13" s="18">
        <f>'Formato 7 d)'!G19</f>
        <v>790042959.38999975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61412298.987549976</v>
      </c>
      <c r="R14" s="18">
        <f>'Formato 7 d)'!D20</f>
        <v>69853166.788599998</v>
      </c>
      <c r="S14" s="18">
        <f>'Formato 7 d)'!E20</f>
        <v>51905322.640000001</v>
      </c>
      <c r="T14" s="18">
        <f>'Formato 7 d)'!F20</f>
        <v>51170361.079999954</v>
      </c>
      <c r="U14" s="18">
        <f>'Formato 7 d)'!G20</f>
        <v>24900941.440000024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246318170.72400865</v>
      </c>
      <c r="R15" s="18">
        <f>'Formato 7 d)'!D21</f>
        <v>243460785.87729996</v>
      </c>
      <c r="S15" s="18">
        <f>'Formato 7 d)'!E21</f>
        <v>111459996.03999998</v>
      </c>
      <c r="T15" s="18">
        <f>'Formato 7 d)'!F21</f>
        <v>69315904.649999931</v>
      </c>
      <c r="U15" s="18">
        <f>'Formato 7 d)'!G21</f>
        <v>32427482.449999981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185466753.13293999</v>
      </c>
      <c r="R16" s="18">
        <f>'Formato 7 d)'!D22</f>
        <v>302313020.51999998</v>
      </c>
      <c r="S16" s="18">
        <f>'Formato 7 d)'!E22</f>
        <v>260444835.19000003</v>
      </c>
      <c r="T16" s="18">
        <f>'Formato 7 d)'!F22</f>
        <v>343452777.21000004</v>
      </c>
      <c r="U16" s="18">
        <f>'Formato 7 d)'!G22</f>
        <v>5169847.42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260016724.88924003</v>
      </c>
      <c r="R17" s="18">
        <f>'Formato 7 d)'!D23</f>
        <v>52041887.445199996</v>
      </c>
      <c r="S17" s="18">
        <f>'Formato 7 d)'!E23</f>
        <v>61573395.25</v>
      </c>
      <c r="T17" s="18">
        <f>'Formato 7 d)'!F23</f>
        <v>35479575.700000003</v>
      </c>
      <c r="U17" s="18">
        <f>'Formato 7 d)'!G23</f>
        <v>11912098.18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152754320.72000003</v>
      </c>
      <c r="R18" s="18">
        <f>'Formato 7 d)'!D24</f>
        <v>35934743.289999999</v>
      </c>
      <c r="S18" s="18">
        <f>'Formato 7 d)'!E24</f>
        <v>94825194.339999989</v>
      </c>
      <c r="T18" s="18">
        <f>'Formato 7 d)'!F24</f>
        <v>111039811.39999999</v>
      </c>
      <c r="U18" s="18">
        <f>'Formato 7 d)'!G24</f>
        <v>16505877.989999998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3044716255.1353002</v>
      </c>
      <c r="R22" s="18">
        <f>'Formato 7 d)'!D29</f>
        <v>3221366955.4410996</v>
      </c>
      <c r="S22" s="18">
        <f>'Formato 7 d)'!E29</f>
        <v>3222395611.0799999</v>
      </c>
      <c r="T22" s="18">
        <f>'Formato 7 d)'!F29</f>
        <v>3530595141.079998</v>
      </c>
      <c r="U22" s="18">
        <f>'Formato 7 d)'!G29</f>
        <v>1562981742.7599983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Universidad de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A18" sqref="A1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junio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717500998</v>
      </c>
      <c r="C9" s="60">
        <f>SUM(C10:C16)</f>
        <v>569181609</v>
      </c>
      <c r="D9" s="100" t="s">
        <v>54</v>
      </c>
      <c r="E9" s="60">
        <f>SUM(E10:E18)</f>
        <v>111379105</v>
      </c>
      <c r="F9" s="60">
        <f>SUM(F10:F18)</f>
        <v>146554033</v>
      </c>
    </row>
    <row r="10" spans="1:6" x14ac:dyDescent="0.25">
      <c r="A10" s="96" t="s">
        <v>4</v>
      </c>
      <c r="B10" s="60">
        <v>1357478</v>
      </c>
      <c r="C10" s="60">
        <v>41417</v>
      </c>
      <c r="D10" s="101" t="s">
        <v>55</v>
      </c>
      <c r="E10" s="60">
        <v>5033158</v>
      </c>
      <c r="F10" s="60">
        <v>12819289</v>
      </c>
    </row>
    <row r="11" spans="1:6" x14ac:dyDescent="0.25">
      <c r="A11" s="96" t="s">
        <v>5</v>
      </c>
      <c r="B11" s="60">
        <v>578783196</v>
      </c>
      <c r="C11" s="60">
        <v>436861061</v>
      </c>
      <c r="D11" s="101" t="s">
        <v>56</v>
      </c>
      <c r="E11" s="60">
        <v>23301531</v>
      </c>
      <c r="F11" s="60">
        <v>57992769</v>
      </c>
    </row>
    <row r="12" spans="1:6" x14ac:dyDescent="0.25">
      <c r="A12" s="96" t="s">
        <v>6</v>
      </c>
      <c r="B12" s="77">
        <v>4083633</v>
      </c>
      <c r="C12" s="60">
        <v>5253296</v>
      </c>
      <c r="D12" s="101" t="s">
        <v>57</v>
      </c>
      <c r="E12" s="60">
        <v>7902591</v>
      </c>
      <c r="F12" s="60">
        <v>6157271</v>
      </c>
    </row>
    <row r="13" spans="1:6" x14ac:dyDescent="0.25">
      <c r="A13" s="96" t="s">
        <v>7</v>
      </c>
      <c r="B13" s="60">
        <v>91914045</v>
      </c>
      <c r="C13" s="60">
        <v>88605504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41362646</v>
      </c>
      <c r="C14" s="60">
        <v>38420331</v>
      </c>
      <c r="D14" s="101" t="s">
        <v>59</v>
      </c>
      <c r="E14" s="60">
        <v>-56787</v>
      </c>
      <c r="F14" s="60">
        <v>35212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47598768</v>
      </c>
      <c r="F16" s="60">
        <v>51874087</v>
      </c>
    </row>
    <row r="17" spans="1:6" x14ac:dyDescent="0.25">
      <c r="A17" s="95" t="s">
        <v>11</v>
      </c>
      <c r="B17" s="60">
        <f>SUM(B18:B24)</f>
        <v>101301962</v>
      </c>
      <c r="C17" s="60">
        <f>SUM(C18:C24)</f>
        <v>97480273</v>
      </c>
      <c r="D17" s="101" t="s">
        <v>62</v>
      </c>
      <c r="E17" s="60">
        <v>7044183</v>
      </c>
      <c r="F17" s="60">
        <v>16858525</v>
      </c>
    </row>
    <row r="18" spans="1:6" x14ac:dyDescent="0.25">
      <c r="A18" s="97" t="s">
        <v>12</v>
      </c>
      <c r="B18" s="60">
        <v>2026</v>
      </c>
      <c r="C18" s="60">
        <v>1947</v>
      </c>
      <c r="D18" s="101" t="s">
        <v>63</v>
      </c>
      <c r="E18" s="60">
        <v>20555661</v>
      </c>
      <c r="F18" s="60">
        <v>816880</v>
      </c>
    </row>
    <row r="19" spans="1:6" x14ac:dyDescent="0.25">
      <c r="A19" s="97" t="s">
        <v>13</v>
      </c>
      <c r="B19" s="60">
        <v>86749929</v>
      </c>
      <c r="C19" s="60">
        <v>85280267</v>
      </c>
      <c r="D19" s="100" t="s">
        <v>64</v>
      </c>
      <c r="E19" s="60">
        <f>SUM(E20:E22)</f>
        <v>55004</v>
      </c>
      <c r="F19" s="60">
        <f>SUM(F20:F22)</f>
        <v>55004</v>
      </c>
    </row>
    <row r="20" spans="1:6" x14ac:dyDescent="0.25">
      <c r="A20" s="97" t="s">
        <v>14</v>
      </c>
      <c r="B20" s="60">
        <v>7924037</v>
      </c>
      <c r="C20" s="60">
        <v>9750780</v>
      </c>
      <c r="D20" s="101" t="s">
        <v>65</v>
      </c>
      <c r="E20" s="60">
        <v>55000</v>
      </c>
      <c r="F20" s="60">
        <v>55000</v>
      </c>
    </row>
    <row r="21" spans="1:6" x14ac:dyDescent="0.25">
      <c r="A21" s="97" t="s">
        <v>15</v>
      </c>
      <c r="B21" s="60">
        <v>-567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4</v>
      </c>
      <c r="F22" s="60">
        <v>4</v>
      </c>
    </row>
    <row r="23" spans="1:6" x14ac:dyDescent="0.25">
      <c r="A23" s="97" t="s">
        <v>17</v>
      </c>
      <c r="B23" s="60">
        <v>6626538</v>
      </c>
      <c r="C23" s="60">
        <v>2447279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-1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53240159</v>
      </c>
      <c r="C25" s="60">
        <f>SUM(C26:C30)</f>
        <v>56256384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5077859</v>
      </c>
      <c r="C26" s="60">
        <v>1926151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4359011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4359011</v>
      </c>
    </row>
    <row r="29" spans="1:6" x14ac:dyDescent="0.25">
      <c r="A29" s="97" t="s">
        <v>23</v>
      </c>
      <c r="B29" s="60">
        <v>48162300</v>
      </c>
      <c r="C29" s="60">
        <v>54330233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1100601</v>
      </c>
      <c r="F31" s="60">
        <f>SUM(F32:F37)</f>
        <v>1100566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409361</v>
      </c>
      <c r="F33" s="60">
        <v>409361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691240</v>
      </c>
      <c r="F36" s="60">
        <v>691205</v>
      </c>
    </row>
    <row r="37" spans="1:6" x14ac:dyDescent="0.25">
      <c r="A37" s="95" t="s">
        <v>31</v>
      </c>
      <c r="B37" s="60">
        <v>2583113</v>
      </c>
      <c r="C37" s="60">
        <v>2037125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-10750989</v>
      </c>
      <c r="C38" s="60">
        <f>SUM(C39:C40)</f>
        <v>-10750989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-10750989</v>
      </c>
      <c r="C39" s="60">
        <v>-10750989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937280</v>
      </c>
      <c r="C41" s="60">
        <f>SUM(C42:C45)</f>
        <v>863336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937280</v>
      </c>
      <c r="C42" s="60">
        <v>863336</v>
      </c>
      <c r="D42" s="100" t="s">
        <v>87</v>
      </c>
      <c r="E42" s="60">
        <f>SUM(E43:E45)</f>
        <v>44728837</v>
      </c>
      <c r="F42" s="60">
        <f>SUM(F43:F45)</f>
        <v>34301571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16270227</v>
      </c>
      <c r="F43" s="60">
        <v>16229042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28458610</v>
      </c>
      <c r="F45" s="60">
        <v>18072529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864812523</v>
      </c>
      <c r="C47" s="61">
        <f>C9+C17+C25+C31+C38+C41+C37</f>
        <v>715067738</v>
      </c>
      <c r="D47" s="99" t="s">
        <v>91</v>
      </c>
      <c r="E47" s="61">
        <f>E9+E19+E23+E26+E27+E31+E38+E42</f>
        <v>157263547</v>
      </c>
      <c r="F47" s="61">
        <f>F9+F19+F23+F26+F27+F31+F38+F42</f>
        <v>186370185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608649159</v>
      </c>
      <c r="C50" s="60">
        <v>582636288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1953629</v>
      </c>
      <c r="C51" s="60">
        <v>1043171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5871285629</v>
      </c>
      <c r="C52" s="60">
        <v>5824572000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1948661249</v>
      </c>
      <c r="C53" s="60">
        <v>1908810356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90426993</v>
      </c>
      <c r="C54" s="60">
        <v>89931008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-2090433551</v>
      </c>
      <c r="C55" s="60">
        <v>-1979313413</v>
      </c>
      <c r="D55" s="37" t="s">
        <v>98</v>
      </c>
      <c r="E55" s="60">
        <v>462919290</v>
      </c>
      <c r="F55" s="60">
        <v>438657359</v>
      </c>
    </row>
    <row r="56" spans="1:6" x14ac:dyDescent="0.25">
      <c r="A56" s="95" t="s">
        <v>47</v>
      </c>
      <c r="B56" s="60">
        <v>19000665</v>
      </c>
      <c r="C56" s="60">
        <v>19000664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462919290</v>
      </c>
      <c r="F57" s="61">
        <f>SUM(F50:F55)</f>
        <v>438657359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620182837</v>
      </c>
      <c r="F59" s="61">
        <f>F47+F57</f>
        <v>625027544</v>
      </c>
    </row>
    <row r="60" spans="1:6" x14ac:dyDescent="0.25">
      <c r="A60" s="55" t="s">
        <v>50</v>
      </c>
      <c r="B60" s="61">
        <f>SUM(B50:B58)</f>
        <v>6449543773</v>
      </c>
      <c r="C60" s="61">
        <f>SUM(C50:C58)</f>
        <v>6446680074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7314356296</v>
      </c>
      <c r="C62" s="61">
        <f>SUM(C47+C60)</f>
        <v>7161747812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3557598825</v>
      </c>
      <c r="F63" s="77">
        <f>SUM(F64:F66)</f>
        <v>3557598825</v>
      </c>
    </row>
    <row r="64" spans="1:6" x14ac:dyDescent="0.25">
      <c r="A64" s="54"/>
      <c r="B64" s="54"/>
      <c r="C64" s="54"/>
      <c r="D64" s="103" t="s">
        <v>103</v>
      </c>
      <c r="E64" s="77">
        <v>3543641522</v>
      </c>
      <c r="F64" s="77">
        <v>3543641522</v>
      </c>
    </row>
    <row r="65" spans="1:6" x14ac:dyDescent="0.25">
      <c r="A65" s="54"/>
      <c r="B65" s="54"/>
      <c r="C65" s="54"/>
      <c r="D65" s="41" t="s">
        <v>104</v>
      </c>
      <c r="E65" s="77">
        <v>13957303</v>
      </c>
      <c r="F65" s="77">
        <v>13957303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3124704050</v>
      </c>
      <c r="F68" s="77">
        <f>SUM(F69:F73)</f>
        <v>2967250859</v>
      </c>
    </row>
    <row r="69" spans="1:6" x14ac:dyDescent="0.25">
      <c r="A69" s="12"/>
      <c r="B69" s="54"/>
      <c r="C69" s="54"/>
      <c r="D69" s="103" t="s">
        <v>107</v>
      </c>
      <c r="E69" s="77">
        <v>167071175</v>
      </c>
      <c r="F69" s="77">
        <v>-100868328</v>
      </c>
    </row>
    <row r="70" spans="1:6" x14ac:dyDescent="0.25">
      <c r="A70" s="12"/>
      <c r="B70" s="54"/>
      <c r="C70" s="54"/>
      <c r="D70" s="103" t="s">
        <v>108</v>
      </c>
      <c r="E70" s="77">
        <v>-85007881</v>
      </c>
      <c r="F70" s="77">
        <v>25478431</v>
      </c>
    </row>
    <row r="71" spans="1:6" x14ac:dyDescent="0.25">
      <c r="A71" s="12"/>
      <c r="B71" s="54"/>
      <c r="C71" s="54"/>
      <c r="D71" s="103" t="s">
        <v>109</v>
      </c>
      <c r="E71" s="77">
        <v>3042640756</v>
      </c>
      <c r="F71" s="77">
        <v>3042640756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11870584</v>
      </c>
      <c r="F75" s="77">
        <f>F76+F77</f>
        <v>11870584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11870584</v>
      </c>
      <c r="F77" s="60">
        <v>11870584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6694173459</v>
      </c>
      <c r="F79" s="61">
        <f>F63+F68+F75</f>
        <v>6536720268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7314356296</v>
      </c>
      <c r="F81" s="61">
        <f>F59+F79</f>
        <v>7161747812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717500998</v>
      </c>
      <c r="Q4" s="18">
        <f>'Formato 1'!C9</f>
        <v>569181609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1357478</v>
      </c>
      <c r="Q5" s="18">
        <f>'Formato 1'!C10</f>
        <v>41417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578783196</v>
      </c>
      <c r="Q6" s="18">
        <f>'Formato 1'!C11</f>
        <v>436861061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4083633</v>
      </c>
      <c r="Q7" s="18">
        <f>'Formato 1'!C12</f>
        <v>5253296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91914045</v>
      </c>
      <c r="Q8" s="18">
        <f>'Formato 1'!C13</f>
        <v>88605504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41362646</v>
      </c>
      <c r="Q9" s="18">
        <f>'Formato 1'!C14</f>
        <v>38420331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101301962</v>
      </c>
      <c r="Q12" s="18">
        <f>'Formato 1'!C17</f>
        <v>97480273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2026</v>
      </c>
      <c r="Q13" s="18">
        <f>'Formato 1'!C18</f>
        <v>1947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86749929</v>
      </c>
      <c r="Q14" s="18">
        <f>'Formato 1'!C19</f>
        <v>85280267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7924037</v>
      </c>
      <c r="Q15" s="18">
        <f>'Formato 1'!C20</f>
        <v>9750780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-567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6626538</v>
      </c>
      <c r="Q18" s="18">
        <f>'Formato 1'!C23</f>
        <v>2447279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-1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53240159</v>
      </c>
      <c r="Q20" s="18">
        <f>'Formato 1'!C25</f>
        <v>56256384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5077859</v>
      </c>
      <c r="Q21" s="18">
        <f>'Formato 1'!C26</f>
        <v>1926151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48162300</v>
      </c>
      <c r="Q24" s="18">
        <f>'Formato 1'!C29</f>
        <v>54330233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2583113</v>
      </c>
      <c r="Q32" s="18">
        <f>'Formato 1'!C37</f>
        <v>2037125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2583113</v>
      </c>
      <c r="Q33" s="18">
        <f>'Formato 1'!C37</f>
        <v>2037125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-10750989</v>
      </c>
      <c r="Q34" s="18">
        <f>'Formato 1'!C38</f>
        <v>-10750989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-10750989</v>
      </c>
      <c r="Q35" s="18">
        <f>'Formato 1'!C39</f>
        <v>-10750989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937280</v>
      </c>
      <c r="Q37" s="18">
        <f>'Formato 1'!C41</f>
        <v>863336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937280</v>
      </c>
      <c r="Q38" s="18">
        <f>'Formato 1'!C42</f>
        <v>863336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864812523</v>
      </c>
      <c r="Q42" s="18">
        <f>'Formato 1'!C47</f>
        <v>715067738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608649159</v>
      </c>
      <c r="Q44">
        <f>'Formato 1'!C50</f>
        <v>582636288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1953629</v>
      </c>
      <c r="Q45">
        <f>'Formato 1'!C51</f>
        <v>1043171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5871285629</v>
      </c>
      <c r="Q46">
        <f>'Formato 1'!C52</f>
        <v>5824572000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1948661249</v>
      </c>
      <c r="Q47">
        <f>'Formato 1'!C53</f>
        <v>1908810356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90426993</v>
      </c>
      <c r="Q48">
        <f>'Formato 1'!C54</f>
        <v>89931008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-2090433551</v>
      </c>
      <c r="Q49">
        <f>'Formato 1'!C55</f>
        <v>-1979313413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19000665</v>
      </c>
      <c r="Q50">
        <f>'Formato 1'!C56</f>
        <v>19000664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6449543773</v>
      </c>
      <c r="Q53">
        <f>'Formato 1'!C60</f>
        <v>6446680074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7314356296</v>
      </c>
      <c r="Q54">
        <f>'Formato 1'!C62</f>
        <v>7161747812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111379105</v>
      </c>
      <c r="Q57">
        <f>'Formato 1'!F9</f>
        <v>146554033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5033158</v>
      </c>
      <c r="Q58">
        <f>'Formato 1'!F10</f>
        <v>12819289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23301531</v>
      </c>
      <c r="Q59">
        <f>'Formato 1'!F11</f>
        <v>57992769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7902591</v>
      </c>
      <c r="Q60">
        <f>'Formato 1'!F12</f>
        <v>6157271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-56787</v>
      </c>
      <c r="Q62">
        <f>'Formato 1'!F14</f>
        <v>35212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47598768</v>
      </c>
      <c r="Q64">
        <f>'Formato 1'!F16</f>
        <v>51874087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7044183</v>
      </c>
      <c r="Q65">
        <f>'Formato 1'!F17</f>
        <v>16858525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20555661</v>
      </c>
      <c r="Q66">
        <f>'Formato 1'!F18</f>
        <v>816880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55004</v>
      </c>
      <c r="Q67">
        <f>'Formato 1'!F19</f>
        <v>55004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55000</v>
      </c>
      <c r="Q68">
        <f>'Formato 1'!F20</f>
        <v>55000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4</v>
      </c>
      <c r="Q70">
        <f>'Formato 1'!F22</f>
        <v>4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4359011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4359011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1100601</v>
      </c>
      <c r="Q80">
        <f>'Formato 1'!F31</f>
        <v>1100566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409361</v>
      </c>
      <c r="Q82">
        <f>'Formato 1'!F33</f>
        <v>409361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691240</v>
      </c>
      <c r="Q85">
        <f>'Formato 1'!F36</f>
        <v>691205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44728837</v>
      </c>
      <c r="Q91">
        <f>'Formato 1'!F42</f>
        <v>34301571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16270227</v>
      </c>
      <c r="Q92">
        <f>'Formato 1'!F43</f>
        <v>16229042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28458610</v>
      </c>
      <c r="Q94">
        <f>'Formato 1'!F45</f>
        <v>18072529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157263547</v>
      </c>
      <c r="Q95">
        <f>'Formato 1'!F47</f>
        <v>186370185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462919290</v>
      </c>
      <c r="Q102">
        <f>'Formato 1'!F55</f>
        <v>438657359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462919290</v>
      </c>
      <c r="Q103">
        <f>'Formato 1'!F57</f>
        <v>438657359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620182837</v>
      </c>
      <c r="Q104">
        <f>'Formato 1'!F59</f>
        <v>625027544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3557598825</v>
      </c>
      <c r="Q106">
        <f>'Formato 1'!F63</f>
        <v>3557598825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3543641522</v>
      </c>
      <c r="Q107">
        <f>'Formato 1'!F64</f>
        <v>3543641522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13957303</v>
      </c>
      <c r="Q108">
        <f>'Formato 1'!F65</f>
        <v>13957303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3124704050</v>
      </c>
      <c r="Q110">
        <f>'Formato 1'!F68</f>
        <v>2967250859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167071175</v>
      </c>
      <c r="Q111">
        <f>'Formato 1'!F69</f>
        <v>-100868328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-85007881</v>
      </c>
      <c r="Q112">
        <f>'Formato 1'!F70</f>
        <v>25478431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3042640756</v>
      </c>
      <c r="Q113">
        <f>'Formato 1'!F71</f>
        <v>3042640756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11870584</v>
      </c>
      <c r="Q116">
        <f>'Formato 1'!F75</f>
        <v>11870584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11870584</v>
      </c>
      <c r="Q118">
        <f>'Formato 1'!F77</f>
        <v>11870584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6694173459</v>
      </c>
      <c r="Q119">
        <f>'Formato 1'!F79</f>
        <v>6536720268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7314356296</v>
      </c>
      <c r="Q120">
        <f>'Formato 1'!F81</f>
        <v>7161747812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junio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620182837</v>
      </c>
      <c r="C18" s="132"/>
      <c r="D18" s="132"/>
      <c r="E18" s="132"/>
      <c r="F18" s="61">
        <f>+B18</f>
        <v>620182837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620182837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+B20</f>
        <v>620182837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620182837</v>
      </c>
      <c r="Q12" s="18"/>
      <c r="R12" s="18"/>
      <c r="S12" s="18"/>
      <c r="T12" s="18">
        <f>'Formato 2'!F18</f>
        <v>620182837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620182837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620182837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6" sqref="A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Universidad de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junio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2019 (k)</v>
      </c>
      <c r="J6" s="131" t="str">
        <f>MONTO2</f>
        <v>Monto pagado de la inversión actualizado al 30 de junio de 2019 (l)</v>
      </c>
      <c r="K6" s="131" t="str">
        <f>SALDO_PENDIENTE</f>
        <v>Saldo pendiente por pagar de la inversión al 30 de junio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veron</cp:lastModifiedBy>
  <cp:lastPrinted>2017-02-04T00:56:20Z</cp:lastPrinted>
  <dcterms:created xsi:type="dcterms:W3CDTF">2017-01-19T17:59:06Z</dcterms:created>
  <dcterms:modified xsi:type="dcterms:W3CDTF">2020-12-08T03:13:36Z</dcterms:modified>
</cp:coreProperties>
</file>