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 Palacios\Documents\Estados Financieros Junio 2023\Trimestrales\"/>
    </mc:Choice>
  </mc:AlternateContent>
  <xr:revisionPtr revIDLastSave="0" documentId="8_{B37BE2B5-FCEE-4143-9B3F-A1A972E5DDDC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  <definedName name="GASTO_E_FIN_01">'Formato 6b'!$B$28</definedName>
    <definedName name="GASTO_E_FIN_02">'Formato 6b'!$C$28</definedName>
    <definedName name="GASTO_E_FIN_03">'Formato 6b'!$D$28</definedName>
    <definedName name="GASTO_E_FIN_04">'Formato 6b'!$E$28</definedName>
    <definedName name="GASTO_E_FIN_05">'Formato 6b'!$F$28</definedName>
    <definedName name="GASTO_E_FIN_06">'Formato 6b'!$G$28</definedName>
    <definedName name="GASTO_E_T1">'Formato 6b'!$B$19</definedName>
    <definedName name="GASTO_E_T2">'Formato 6b'!$C$19</definedName>
    <definedName name="GASTO_E_T3">'Formato 6b'!$D$19</definedName>
    <definedName name="GASTO_E_T4">'Formato 6b'!$E$19</definedName>
    <definedName name="GASTO_E_T5">'Formato 6b'!$F$19</definedName>
    <definedName name="GASTO_E_T6">'Formato 6b'!$G$19</definedName>
    <definedName name="GASTO_NE_FIN_01">'Formato 6b'!$B$18</definedName>
    <definedName name="GASTO_NE_FIN_02">'Formato 6b'!$C$18</definedName>
    <definedName name="GASTO_NE_FIN_03">'Formato 6b'!$D$18</definedName>
    <definedName name="GASTO_NE_FIN_04">'Formato 6b'!$E$18</definedName>
    <definedName name="GASTO_NE_FIN_05">'Formato 6b'!$F$18</definedName>
    <definedName name="GASTO_NE_FIN_06">'Formato 6b'!$G$18</definedName>
    <definedName name="GASTO_NE_T1">'Formato 6b'!$B$9</definedName>
    <definedName name="GASTO_NE_T2">'Formato 6b'!$C$9</definedName>
    <definedName name="GASTO_NE_T3">'Formato 6b'!$D$9</definedName>
    <definedName name="GASTO_NE_T4">'Formato 6b'!$E$9</definedName>
    <definedName name="GASTO_NE_T5">'Formato 6b'!$F$9</definedName>
    <definedName name="GASTO_NE_T6">'Formato 6b'!$G$9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6" l="1"/>
  <c r="E75" i="6"/>
  <c r="D75" i="6"/>
  <c r="C75" i="6"/>
  <c r="B75" i="6"/>
  <c r="G74" i="6"/>
  <c r="G75" i="6" s="1"/>
  <c r="G73" i="6"/>
  <c r="G68" i="6"/>
  <c r="G67" i="6"/>
  <c r="F67" i="6"/>
  <c r="E67" i="6"/>
  <c r="D67" i="6"/>
  <c r="C67" i="6"/>
  <c r="B67" i="6"/>
  <c r="E65" i="6"/>
  <c r="B65" i="6"/>
  <c r="G63" i="6"/>
  <c r="G62" i="6"/>
  <c r="G61" i="6"/>
  <c r="G60" i="6"/>
  <c r="G59" i="6" s="1"/>
  <c r="F59" i="6"/>
  <c r="E59" i="6"/>
  <c r="D59" i="6"/>
  <c r="C59" i="6"/>
  <c r="B59" i="6"/>
  <c r="G58" i="6"/>
  <c r="G57" i="6"/>
  <c r="G56" i="6"/>
  <c r="G55" i="6"/>
  <c r="G54" i="6" s="1"/>
  <c r="F54" i="6"/>
  <c r="E54" i="6"/>
  <c r="D54" i="6"/>
  <c r="D65" i="6" s="1"/>
  <c r="C54" i="6"/>
  <c r="B54" i="6"/>
  <c r="G53" i="6"/>
  <c r="G52" i="6"/>
  <c r="G51" i="6"/>
  <c r="G50" i="6"/>
  <c r="G49" i="6"/>
  <c r="G48" i="6"/>
  <c r="G47" i="6"/>
  <c r="G46" i="6"/>
  <c r="G45" i="6" s="1"/>
  <c r="F45" i="6"/>
  <c r="F65" i="6" s="1"/>
  <c r="E45" i="6"/>
  <c r="D45" i="6"/>
  <c r="C45" i="6"/>
  <c r="C65" i="6" s="1"/>
  <c r="B45" i="6"/>
  <c r="F41" i="6"/>
  <c r="F70" i="6" s="1"/>
  <c r="E41" i="6"/>
  <c r="E70" i="6" s="1"/>
  <c r="D41" i="6"/>
  <c r="C41" i="6"/>
  <c r="G39" i="6"/>
  <c r="G38" i="6"/>
  <c r="G37" i="6" s="1"/>
  <c r="F37" i="6"/>
  <c r="E37" i="6"/>
  <c r="D37" i="6"/>
  <c r="C37" i="6"/>
  <c r="B37" i="6"/>
  <c r="G36" i="6"/>
  <c r="G35" i="6" s="1"/>
  <c r="F35" i="6"/>
  <c r="E35" i="6"/>
  <c r="D35" i="6"/>
  <c r="C35" i="6"/>
  <c r="B35" i="6"/>
  <c r="G34" i="6"/>
  <c r="G33" i="6"/>
  <c r="G32" i="6"/>
  <c r="G31" i="6"/>
  <c r="G30" i="6"/>
  <c r="G29" i="6"/>
  <c r="G28" i="6" s="1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G17" i="6"/>
  <c r="G16" i="6" s="1"/>
  <c r="F16" i="6"/>
  <c r="E16" i="6"/>
  <c r="D16" i="6"/>
  <c r="C16" i="6"/>
  <c r="B16" i="6"/>
  <c r="B41" i="6" s="1"/>
  <c r="B70" i="6" s="1"/>
  <c r="G15" i="6"/>
  <c r="G14" i="6"/>
  <c r="G13" i="6"/>
  <c r="G12" i="6"/>
  <c r="G11" i="6"/>
  <c r="G10" i="6"/>
  <c r="G9" i="6"/>
  <c r="G41" i="6" l="1"/>
  <c r="G65" i="6"/>
  <c r="C70" i="6"/>
  <c r="D70" i="6"/>
  <c r="G42" i="6" l="1"/>
  <c r="G70" i="6"/>
  <c r="G31" i="10" l="1"/>
  <c r="G30" i="10"/>
  <c r="G29" i="10"/>
  <c r="G28" i="10"/>
  <c r="E28" i="10"/>
  <c r="D28" i="10"/>
  <c r="D21" i="10" s="1"/>
  <c r="D33" i="10" s="1"/>
  <c r="B28" i="10"/>
  <c r="G27" i="10"/>
  <c r="G26" i="10"/>
  <c r="G25" i="10"/>
  <c r="G24" i="10" s="1"/>
  <c r="F24" i="10"/>
  <c r="F21" i="10" s="1"/>
  <c r="F33" i="10" s="1"/>
  <c r="E24" i="10"/>
  <c r="D24" i="10"/>
  <c r="C24" i="10"/>
  <c r="B24" i="10"/>
  <c r="G23" i="10"/>
  <c r="G22" i="10"/>
  <c r="E21" i="10"/>
  <c r="E33" i="10" s="1"/>
  <c r="C21" i="10"/>
  <c r="C33" i="10" s="1"/>
  <c r="B21" i="10"/>
  <c r="G19" i="10"/>
  <c r="G18" i="10"/>
  <c r="G17" i="10"/>
  <c r="G16" i="10"/>
  <c r="F16" i="10"/>
  <c r="E16" i="10"/>
  <c r="D16" i="10"/>
  <c r="B16" i="10"/>
  <c r="G15" i="10"/>
  <c r="G14" i="10"/>
  <c r="G13" i="10"/>
  <c r="G12" i="10"/>
  <c r="F12" i="10"/>
  <c r="E12" i="10"/>
  <c r="D12" i="10"/>
  <c r="C12" i="10"/>
  <c r="B12" i="10"/>
  <c r="B9" i="10" s="1"/>
  <c r="B33" i="10" s="1"/>
  <c r="G11" i="10"/>
  <c r="G9" i="10" s="1"/>
  <c r="G10" i="10"/>
  <c r="F9" i="10"/>
  <c r="E9" i="10"/>
  <c r="D9" i="10"/>
  <c r="C9" i="10"/>
  <c r="G21" i="10" l="1"/>
  <c r="G33" i="10" s="1"/>
  <c r="G27" i="8" l="1"/>
  <c r="G26" i="8"/>
  <c r="G25" i="8"/>
  <c r="G24" i="8"/>
  <c r="G23" i="8"/>
  <c r="G22" i="8"/>
  <c r="G21" i="8"/>
  <c r="G20" i="8"/>
  <c r="G19" i="8"/>
  <c r="F19" i="8"/>
  <c r="E19" i="8"/>
  <c r="D19" i="8"/>
  <c r="C19" i="8"/>
  <c r="B19" i="8"/>
  <c r="G17" i="8"/>
  <c r="G16" i="8"/>
  <c r="G15" i="8"/>
  <c r="G14" i="8"/>
  <c r="G13" i="8"/>
  <c r="G12" i="8"/>
  <c r="G11" i="8"/>
  <c r="G10" i="8"/>
  <c r="G9" i="8"/>
  <c r="G29" i="8" s="1"/>
  <c r="F9" i="8"/>
  <c r="F29" i="8" s="1"/>
  <c r="E9" i="8"/>
  <c r="E29" i="8" s="1"/>
  <c r="D9" i="8"/>
  <c r="D29" i="8" s="1"/>
  <c r="C9" i="8"/>
  <c r="C29" i="8" s="1"/>
  <c r="B9" i="8"/>
  <c r="B29" i="8" s="1"/>
  <c r="G157" i="7"/>
  <c r="G156" i="7"/>
  <c r="G155" i="7"/>
  <c r="G154" i="7"/>
  <c r="G153" i="7"/>
  <c r="G152" i="7"/>
  <c r="G151" i="7"/>
  <c r="G150" i="7" s="1"/>
  <c r="F150" i="7"/>
  <c r="E150" i="7"/>
  <c r="D150" i="7"/>
  <c r="C150" i="7"/>
  <c r="B150" i="7"/>
  <c r="G149" i="7"/>
  <c r="G148" i="7"/>
  <c r="G147" i="7"/>
  <c r="G146" i="7"/>
  <c r="F146" i="7"/>
  <c r="E146" i="7"/>
  <c r="D146" i="7"/>
  <c r="C146" i="7"/>
  <c r="B146" i="7"/>
  <c r="G145" i="7"/>
  <c r="G144" i="7"/>
  <c r="G143" i="7"/>
  <c r="G142" i="7"/>
  <c r="G141" i="7"/>
  <c r="G140" i="7"/>
  <c r="G139" i="7"/>
  <c r="G138" i="7"/>
  <c r="G137" i="7" s="1"/>
  <c r="F137" i="7"/>
  <c r="E137" i="7"/>
  <c r="D137" i="7"/>
  <c r="C137" i="7"/>
  <c r="B137" i="7"/>
  <c r="G136" i="7"/>
  <c r="G135" i="7"/>
  <c r="G133" i="7" s="1"/>
  <c r="G134" i="7"/>
  <c r="F133" i="7"/>
  <c r="E133" i="7"/>
  <c r="D133" i="7"/>
  <c r="C133" i="7"/>
  <c r="B133" i="7"/>
  <c r="G132" i="7"/>
  <c r="G131" i="7"/>
  <c r="G130" i="7"/>
  <c r="G129" i="7"/>
  <c r="G128" i="7"/>
  <c r="G127" i="7"/>
  <c r="G126" i="7"/>
  <c r="G125" i="7"/>
  <c r="G124" i="7"/>
  <c r="G123" i="7" s="1"/>
  <c r="F123" i="7"/>
  <c r="E123" i="7"/>
  <c r="D123" i="7"/>
  <c r="C123" i="7"/>
  <c r="B123" i="7"/>
  <c r="G122" i="7"/>
  <c r="G121" i="7"/>
  <c r="G120" i="7"/>
  <c r="G119" i="7"/>
  <c r="G118" i="7"/>
  <c r="G117" i="7"/>
  <c r="G116" i="7"/>
  <c r="G115" i="7"/>
  <c r="G114" i="7"/>
  <c r="G113" i="7" s="1"/>
  <c r="F113" i="7"/>
  <c r="E113" i="7"/>
  <c r="D113" i="7"/>
  <c r="C113" i="7"/>
  <c r="B113" i="7"/>
  <c r="G112" i="7"/>
  <c r="G111" i="7"/>
  <c r="G110" i="7"/>
  <c r="G109" i="7"/>
  <c r="G108" i="7"/>
  <c r="G107" i="7"/>
  <c r="G106" i="7"/>
  <c r="G105" i="7"/>
  <c r="G104" i="7"/>
  <c r="G103" i="7" s="1"/>
  <c r="F103" i="7"/>
  <c r="E103" i="7"/>
  <c r="D103" i="7"/>
  <c r="C103" i="7"/>
  <c r="B103" i="7"/>
  <c r="B84" i="7" s="1"/>
  <c r="G102" i="7"/>
  <c r="G101" i="7"/>
  <c r="G100" i="7"/>
  <c r="G99" i="7"/>
  <c r="G98" i="7"/>
  <c r="G97" i="7"/>
  <c r="G96" i="7"/>
  <c r="G95" i="7"/>
  <c r="G94" i="7"/>
  <c r="G93" i="7"/>
  <c r="F93" i="7"/>
  <c r="E93" i="7"/>
  <c r="E84" i="7" s="1"/>
  <c r="D93" i="7"/>
  <c r="C93" i="7"/>
  <c r="B93" i="7"/>
  <c r="G92" i="7"/>
  <c r="G91" i="7"/>
  <c r="G90" i="7"/>
  <c r="G89" i="7"/>
  <c r="G88" i="7"/>
  <c r="G87" i="7"/>
  <c r="G86" i="7"/>
  <c r="G85" i="7"/>
  <c r="F85" i="7"/>
  <c r="F84" i="7" s="1"/>
  <c r="E85" i="7"/>
  <c r="D85" i="7"/>
  <c r="C85" i="7"/>
  <c r="C84" i="7" s="1"/>
  <c r="B85" i="7"/>
  <c r="D84" i="7"/>
  <c r="G82" i="7"/>
  <c r="G81" i="7"/>
  <c r="G75" i="7" s="1"/>
  <c r="G80" i="7"/>
  <c r="G79" i="7"/>
  <c r="G78" i="7"/>
  <c r="G77" i="7"/>
  <c r="G76" i="7"/>
  <c r="F75" i="7"/>
  <c r="E75" i="7"/>
  <c r="D75" i="7"/>
  <c r="C75" i="7"/>
  <c r="B75" i="7"/>
  <c r="G74" i="7"/>
  <c r="G73" i="7"/>
  <c r="G72" i="7"/>
  <c r="G71" i="7" s="1"/>
  <c r="F71" i="7"/>
  <c r="E71" i="7"/>
  <c r="D71" i="7"/>
  <c r="C71" i="7"/>
  <c r="B71" i="7"/>
  <c r="G70" i="7"/>
  <c r="G69" i="7"/>
  <c r="G68" i="7"/>
  <c r="G67" i="7"/>
  <c r="G66" i="7"/>
  <c r="G65" i="7"/>
  <c r="G64" i="7"/>
  <c r="G63" i="7"/>
  <c r="G62" i="7" s="1"/>
  <c r="F62" i="7"/>
  <c r="E62" i="7"/>
  <c r="D62" i="7"/>
  <c r="C62" i="7"/>
  <c r="B62" i="7"/>
  <c r="B9" i="7" s="1"/>
  <c r="G61" i="7"/>
  <c r="G60" i="7"/>
  <c r="G58" i="7" s="1"/>
  <c r="G59" i="7"/>
  <c r="F58" i="7"/>
  <c r="E58" i="7"/>
  <c r="D58" i="7"/>
  <c r="C58" i="7"/>
  <c r="B58" i="7"/>
  <c r="G57" i="7"/>
  <c r="G56" i="7"/>
  <c r="G55" i="7"/>
  <c r="G54" i="7"/>
  <c r="G53" i="7"/>
  <c r="G52" i="7"/>
  <c r="G51" i="7"/>
  <c r="G50" i="7"/>
  <c r="G49" i="7"/>
  <c r="G48" i="7" s="1"/>
  <c r="F48" i="7"/>
  <c r="E48" i="7"/>
  <c r="D48" i="7"/>
  <c r="C48" i="7"/>
  <c r="B48" i="7"/>
  <c r="G47" i="7"/>
  <c r="G46" i="7"/>
  <c r="G38" i="7" s="1"/>
  <c r="G45" i="7"/>
  <c r="G44" i="7"/>
  <c r="G43" i="7"/>
  <c r="G42" i="7"/>
  <c r="G41" i="7"/>
  <c r="G40" i="7"/>
  <c r="G39" i="7"/>
  <c r="F38" i="7"/>
  <c r="E38" i="7"/>
  <c r="D38" i="7"/>
  <c r="C38" i="7"/>
  <c r="B38" i="7"/>
  <c r="G37" i="7"/>
  <c r="G36" i="7"/>
  <c r="G35" i="7"/>
  <c r="G34" i="7"/>
  <c r="G33" i="7"/>
  <c r="G32" i="7"/>
  <c r="G31" i="7"/>
  <c r="G30" i="7"/>
  <c r="G29" i="7"/>
  <c r="G28" i="7"/>
  <c r="F28" i="7"/>
  <c r="F9" i="7" s="1"/>
  <c r="E28" i="7"/>
  <c r="D28" i="7"/>
  <c r="C28" i="7"/>
  <c r="B28" i="7"/>
  <c r="G27" i="7"/>
  <c r="G26" i="7"/>
  <c r="G25" i="7"/>
  <c r="G24" i="7"/>
  <c r="G23" i="7"/>
  <c r="G22" i="7"/>
  <c r="G21" i="7"/>
  <c r="G20" i="7"/>
  <c r="G18" i="7" s="1"/>
  <c r="G19" i="7"/>
  <c r="F18" i="7"/>
  <c r="E18" i="7"/>
  <c r="D18" i="7"/>
  <c r="C18" i="7"/>
  <c r="B18" i="7"/>
  <c r="G17" i="7"/>
  <c r="G16" i="7"/>
  <c r="G15" i="7"/>
  <c r="G14" i="7"/>
  <c r="G13" i="7"/>
  <c r="G12" i="7"/>
  <c r="G11" i="7"/>
  <c r="G10" i="7" s="1"/>
  <c r="F10" i="7"/>
  <c r="E10" i="7"/>
  <c r="D10" i="7"/>
  <c r="C10" i="7"/>
  <c r="C9" i="7" s="1"/>
  <c r="C159" i="7" s="1"/>
  <c r="B10" i="7"/>
  <c r="E9" i="7"/>
  <c r="D9" i="7"/>
  <c r="D159" i="7" s="1"/>
  <c r="G84" i="7" l="1"/>
  <c r="E159" i="7"/>
  <c r="G9" i="7"/>
  <c r="G159" i="7" s="1"/>
  <c r="B159" i="7"/>
  <c r="F159" i="7"/>
  <c r="B20" i="3" l="1"/>
  <c r="F20" i="3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K20" i="4" l="1"/>
  <c r="E20" i="4"/>
  <c r="I20" i="4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<sst xmlns="http://schemas.openxmlformats.org/spreadsheetml/2006/main" count="821" uniqueCount="568">
  <si>
    <t>Formato 1 Estado de Situación Financiera Detallado - LDF</t>
  </si>
  <si>
    <t>Universidad de Guanajuato</t>
  </si>
  <si>
    <t>Estado de Situación Financiera Detallado - LDF</t>
  </si>
  <si>
    <t>Al 31 de Diciembre de 2022 y al 30 de Junio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</si>
  <si>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</si>
  <si>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</si>
  <si>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</si>
  <si>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</si>
  <si>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</si>
  <si>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</si>
  <si>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</si>
  <si>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</si>
  <si>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</si>
  <si>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</si>
  <si>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</si>
  <si>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</si>
  <si>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</si>
  <si>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</si>
  <si>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</si>
  <si>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</si>
  <si>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</si>
  <si>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</si>
  <si>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</si>
  <si>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</si>
  <si>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</si>
  <si>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</si>
  <si>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</si>
  <si>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</si>
  <si>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</si>
  <si>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</si>
  <si>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</si>
  <si>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</si>
  <si>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</si>
  <si>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</si>
  <si>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</si>
  <si>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</si>
  <si>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</si>
  <si>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</si>
  <si>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</si>
  <si>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</si>
  <si>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</si>
  <si>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</si>
  <si>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</si>
  <si>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</si>
  <si>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</si>
  <si>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</si>
  <si>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</si>
  <si>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</si>
  <si>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</si>
  <si>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</si>
  <si>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</si>
  <si>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</si>
  <si>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</si>
  <si>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</si>
  <si>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</si>
  <si>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</si>
  <si>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</si>
  <si>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</si>
  <si>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</si>
  <si>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</si>
  <si>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</si>
  <si>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</si>
  <si>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</si>
  <si>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</si>
  <si>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</si>
  <si>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</si>
  <si>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</si>
  <si>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</si>
  <si>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</si>
  <si>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</si>
  <si>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</si>
  <si>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</si>
  <si>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</si>
  <si>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</si>
  <si>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</si>
  <si>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</si>
  <si>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</si>
  <si>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</si>
  <si>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</si>
  <si>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</si>
  <si>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</si>
  <si>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</si>
  <si>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</si>
  <si>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</si>
  <si>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</si>
  <si>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</si>
  <si>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</si>
  <si>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</si>
  <si>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</si>
  <si>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</si>
  <si>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</si>
  <si>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</si>
  <si>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</si>
  <si>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</si>
  <si>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</si>
  <si>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</si>
  <si>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</si>
  <si>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</si>
  <si>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</si>
  <si>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</si>
  <si>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</si>
  <si>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</si>
  <si>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</si>
  <si>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</si>
  <si>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</si>
  <si>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</si>
  <si>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</si>
  <si>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</si>
  <si>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</si>
  <si>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</si>
  <si>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</si>
  <si>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</si>
  <si>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</si>
  <si>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</si>
  <si>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</si>
  <si>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</si>
  <si>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</si>
  <si>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</si>
  <si>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</si>
  <si>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</si>
  <si>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</si>
  <si>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</si>
  <si>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</si>
  <si>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</si>
  <si>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</si>
  <si>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</si>
  <si>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</si>
  <si>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</si>
  <si>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</si>
  <si>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</si>
  <si>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</si>
  <si>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</si>
  <si>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</si>
  <si>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</si>
  <si>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</si>
  <si>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</si>
  <si>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</si>
  <si>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</si>
  <si>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</si>
  <si>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</si>
  <si>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</si>
  <si>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</si>
  <si>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</si>
  <si>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</si>
  <si>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</si>
  <si>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</si>
  <si>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</si>
  <si>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</si>
  <si>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</si>
  <si>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</si>
  <si>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</si>
  <si>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</si>
  <si>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</si>
  <si>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</si>
  <si>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</si>
  <si>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</si>
  <si>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</si>
  <si>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</si>
  <si>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</si>
  <si>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</si>
  <si>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</si>
  <si>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</si>
  <si>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</si>
  <si>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</si>
  <si>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</si>
  <si>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</si>
  <si>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</si>
  <si>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</si>
  <si>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</si>
  <si>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30 de Junio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</si>
  <si>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</si>
  <si>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</si>
  <si>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</si>
  <si>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</si>
  <si>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</si>
  <si>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</si>
  <si>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</si>
  <si>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</si>
  <si>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</si>
  <si>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</si>
  <si>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</si>
  <si>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No aplica, la Universidad no tiene contratada deuda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</si>
  <si>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</si>
  <si>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</si>
  <si>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</si>
  <si>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</si>
  <si>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</si>
  <si>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</si>
  <si>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</si>
  <si>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</si>
  <si>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</si>
  <si>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</si>
  <si>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</si>
  <si>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</si>
  <si>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</si>
  <si>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</si>
  <si>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</si>
  <si>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</si>
  <si>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</si>
  <si>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</si>
  <si>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</si>
  <si>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</si>
  <si>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</si>
  <si>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</si>
  <si>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</si>
  <si>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</si>
  <si>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</si>
  <si>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</si>
  <si>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</si>
  <si>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</si>
  <si>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</si>
  <si>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</si>
  <si>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</si>
  <si>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</si>
  <si>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</si>
  <si>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</si>
  <si>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</si>
  <si>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</si>
  <si>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</si>
  <si>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</si>
  <si>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</si>
  <si>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</si>
  <si>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</si>
  <si>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</si>
  <si>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</si>
  <si>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</si>
  <si>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</si>
  <si>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</si>
  <si>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</si>
  <si>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</si>
  <si>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</si>
  <si>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</si>
  <si>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</si>
  <si>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</si>
  <si>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</si>
  <si>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</si>
  <si>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</si>
  <si>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</si>
  <si>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</si>
  <si>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</si>
  <si>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</si>
  <si>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</si>
  <si>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</si>
  <si>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</si>
  <si>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</si>
  <si>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</si>
  <si>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</si>
  <si>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</si>
  <si>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</si>
  <si>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</si>
  <si>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</si>
  <si>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</si>
  <si>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</si>
  <si>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</si>
  <si>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</si>
  <si>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</si>
  <si>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</si>
  <si>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</si>
  <si>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</si>
  <si>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</si>
  <si>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</si>
  <si>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</si>
  <si>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</si>
  <si>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</si>
  <si>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</si>
  <si>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</si>
  <si>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</si>
  <si>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</si>
  <si>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</si>
  <si>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</si>
  <si>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</si>
  <si>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</si>
  <si>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</si>
  <si>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</si>
  <si>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</si>
  <si>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</si>
  <si>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</si>
  <si>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</si>
  <si>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</si>
  <si>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</si>
  <si>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</si>
  <si>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</si>
  <si>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</si>
  <si>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</si>
  <si>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</si>
  <si>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</si>
  <si>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</si>
  <si>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</si>
  <si>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</si>
  <si>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</si>
  <si>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</si>
  <si>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</si>
  <si>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</si>
  <si>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</si>
  <si>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</si>
  <si>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</si>
  <si>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</si>
  <si>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</si>
  <si>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</si>
  <si>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</si>
  <si>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</si>
  <si>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</si>
  <si>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</si>
  <si>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</si>
  <si>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</si>
  <si>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</si>
  <si>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</si>
  <si>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</si>
  <si>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</si>
  <si>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</si>
  <si>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</si>
  <si>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</si>
  <si>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</si>
  <si>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</si>
  <si>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</si>
  <si>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</si>
  <si>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</si>
  <si>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</si>
  <si>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</si>
  <si>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</si>
  <si>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</si>
  <si>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</si>
  <si>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</si>
  <si>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</si>
  <si>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</si>
  <si>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</si>
  <si>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</si>
  <si>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</si>
  <si>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</si>
  <si>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</si>
  <si>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</si>
  <si>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</si>
  <si>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</si>
  <si>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</si>
  <si>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</si>
  <si>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</si>
  <si>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</si>
  <si>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</si>
  <si>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</si>
  <si>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</si>
  <si>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</si>
  <si>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</si>
  <si>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</si>
  <si>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</si>
  <si>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</si>
  <si>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</si>
  <si>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</si>
  <si>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</si>
  <si>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</si>
  <si>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</si>
  <si>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</si>
  <si>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</si>
  <si>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</si>
  <si>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</si>
  <si>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</si>
  <si>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</si>
  <si>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</si>
  <si>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</si>
  <si>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</si>
  <si>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</si>
  <si>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</si>
  <si>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</si>
  <si>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</si>
  <si>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</si>
  <si>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</si>
  <si>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</si>
  <si>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</si>
  <si>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</si>
  <si>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</si>
  <si>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</si>
  <si>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</si>
  <si>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</si>
  <si>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</si>
  <si>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</si>
  <si>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</si>
  <si>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</si>
  <si>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</si>
  <si>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</si>
  <si>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</si>
  <si>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</si>
  <si>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</si>
  <si>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</si>
  <si>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</si>
  <si>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</si>
  <si>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</si>
  <si>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</si>
  <si>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</si>
  <si>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</si>
  <si>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</si>
  <si>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</si>
  <si>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</si>
  <si>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</si>
  <si>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</si>
  <si>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21114-1 UNIVERSIDAD DE GUANAJUATO RECTORIA GENERAL</t>
  </si>
  <si>
    <t>B. 21114-2 UNIVERSIDAD DE GUANAJUATO CAMPUS GUANAJUATO</t>
  </si>
  <si>
    <t>C. 21114-3 UNIVERSIDAD DE GUANAJUATO CAMPUS LEÓN</t>
  </si>
  <si>
    <t>D. 21114-4 UNIVERSIDAD DE GUANAJUATO CAMPUS IRAPUATO-SALAMANCA</t>
  </si>
  <si>
    <t>E. 21114-5 UNIVERSIDAD DE GUANAJUATO CAMPUS CELAYA-SALVATIERRA</t>
  </si>
  <si>
    <t>F. 21114-6 UNIVERSIDAD DE GUANAJUATO COLEGIO DE NIVEL MEDIO SUPERIOR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</si>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</sst>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4" fillId="0" borderId="0"/>
  </cellStyleXfs>
  <cellXfs count="17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164" fontId="2" fillId="0" borderId="13" xfId="1" applyFont="1" applyBorder="1" applyAlignment="1" applyProtection="1">
      <alignment vertical="center"/>
      <protection locked="0"/>
    </xf>
    <xf numFmtId="164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166" fontId="2" fillId="0" borderId="14" xfId="1" applyNumberFormat="1" applyFont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3" borderId="14" xfId="0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activeCell="A7" sqref="A7"/>
    </sheetView>
  </sheetViews>
  <sheetFormatPr defaultColWidth="11" defaultRowHeight="15"/>
  <cols>
    <col min="1" max="1" width="96.42578125" customWidth="1"/>
    <col min="2" max="3" width="22.42578125" bestFit="1" customWidth="1"/>
    <col min="4" max="4" width="98.7109375" bestFit="1" customWidth="1"/>
    <col min="5" max="6" width="22.42578125" bestFit="1" customWidth="1"/>
  </cols>
  <sheetData>
    <row r="1" spans="1:6" ht="40.9" customHeight="1">
      <c r="A1" s="143" t="s">
        <v>0</v>
      </c>
      <c r="B1" s="144"/>
      <c r="C1" s="144"/>
      <c r="D1" s="144"/>
      <c r="E1" s="144"/>
      <c r="F1" s="145"/>
    </row>
    <row r="2" spans="1:6" ht="15" customHeight="1">
      <c r="A2" s="106" t="s">
        <v>1</v>
      </c>
      <c r="B2" s="107"/>
      <c r="C2" s="107"/>
      <c r="D2" s="107"/>
      <c r="E2" s="107"/>
      <c r="F2" s="108"/>
    </row>
    <row r="3" spans="1:6" ht="15" customHeight="1">
      <c r="A3" s="109" t="s">
        <v>2</v>
      </c>
      <c r="B3" s="110"/>
      <c r="C3" s="110"/>
      <c r="D3" s="110"/>
      <c r="E3" s="110"/>
      <c r="F3" s="111"/>
    </row>
    <row r="4" spans="1:6" ht="12.95" customHeight="1">
      <c r="A4" s="109" t="s">
        <v>3</v>
      </c>
      <c r="B4" s="110"/>
      <c r="C4" s="110"/>
      <c r="D4" s="110"/>
      <c r="E4" s="110"/>
      <c r="F4" s="111"/>
    </row>
    <row r="5" spans="1:6" ht="12.95" customHeight="1">
      <c r="A5" s="112" t="s">
        <v>4</v>
      </c>
      <c r="B5" s="113"/>
      <c r="C5" s="113"/>
      <c r="D5" s="113"/>
      <c r="E5" s="113"/>
      <c r="F5" s="114"/>
    </row>
    <row r="6" spans="1:6" ht="41.45" customHeight="1">
      <c r="A6" s="40" t="s">
        <v>5</v>
      </c>
      <c r="B6" s="41" t="s">
        <v>6</v>
      </c>
      <c r="C6" s="1" t="s">
        <v>7</v>
      </c>
      <c r="D6" s="42" t="s">
        <v>8</v>
      </c>
      <c r="E6" s="41" t="s">
        <v>6</v>
      </c>
      <c r="F6" s="1" t="s">
        <v>7</v>
      </c>
    </row>
    <row r="7" spans="1:6" ht="12.95" customHeight="1">
      <c r="A7" s="43" t="s">
        <v>9</v>
      </c>
      <c r="B7" s="44"/>
      <c r="C7" s="44"/>
      <c r="D7" s="43" t="s">
        <v>10</v>
      </c>
      <c r="E7" s="44"/>
      <c r="F7" s="44"/>
    </row>
    <row r="8" spans="1:6">
      <c r="A8" s="2" t="s">
        <v>11</v>
      </c>
      <c r="B8" s="45"/>
      <c r="C8" s="45"/>
      <c r="D8" s="2" t="s">
        <v>12</v>
      </c>
      <c r="E8" s="45"/>
      <c r="F8" s="45"/>
    </row>
    <row r="9" spans="1:6">
      <c r="A9" s="46" t="s">
        <v>13</v>
      </c>
      <c r="B9" s="47">
        <v>520647305</v>
      </c>
      <c r="C9" s="47">
        <v>282604501</v>
      </c>
      <c r="D9" s="46" t="s">
        <v>14</v>
      </c>
      <c r="E9" s="47">
        <v>58437992</v>
      </c>
      <c r="F9" s="47">
        <v>150056373</v>
      </c>
    </row>
    <row r="10" spans="1:6">
      <c r="A10" s="48" t="s">
        <v>15</v>
      </c>
      <c r="B10" s="47">
        <v>1346417</v>
      </c>
      <c r="C10" s="47">
        <v>92370</v>
      </c>
      <c r="D10" s="48" t="s">
        <v>16</v>
      </c>
      <c r="E10" s="47">
        <v>3301238</v>
      </c>
      <c r="F10" s="47">
        <v>9956546</v>
      </c>
    </row>
    <row r="11" spans="1:6">
      <c r="A11" s="48" t="s">
        <v>17</v>
      </c>
      <c r="B11" s="47">
        <v>481496938</v>
      </c>
      <c r="C11" s="47">
        <v>235443010</v>
      </c>
      <c r="D11" s="48" t="s">
        <v>18</v>
      </c>
      <c r="E11" s="47">
        <v>11767491</v>
      </c>
      <c r="F11" s="47">
        <v>72793592</v>
      </c>
    </row>
    <row r="12" spans="1:6">
      <c r="A12" s="48" t="s">
        <v>19</v>
      </c>
      <c r="B12" s="47">
        <v>194387</v>
      </c>
      <c r="C12" s="47">
        <v>168623</v>
      </c>
      <c r="D12" s="48" t="s">
        <v>20</v>
      </c>
      <c r="E12" s="47">
        <v>1013562</v>
      </c>
      <c r="F12" s="47">
        <v>3877373</v>
      </c>
    </row>
    <row r="13" spans="1:6">
      <c r="A13" s="48" t="s">
        <v>21</v>
      </c>
      <c r="B13" s="47">
        <v>16393108</v>
      </c>
      <c r="C13" s="47">
        <v>15426129</v>
      </c>
      <c r="D13" s="48" t="s">
        <v>22</v>
      </c>
      <c r="E13" s="47">
        <v>0</v>
      </c>
      <c r="F13" s="47">
        <v>0</v>
      </c>
    </row>
    <row r="14" spans="1:6">
      <c r="A14" s="48" t="s">
        <v>23</v>
      </c>
      <c r="B14" s="47">
        <v>21216455</v>
      </c>
      <c r="C14" s="47">
        <v>31474369</v>
      </c>
      <c r="D14" s="48" t="s">
        <v>24</v>
      </c>
      <c r="E14" s="47">
        <v>0</v>
      </c>
      <c r="F14" s="47">
        <v>0</v>
      </c>
    </row>
    <row r="15" spans="1:6">
      <c r="A15" s="48" t="s">
        <v>25</v>
      </c>
      <c r="B15" s="47">
        <v>0</v>
      </c>
      <c r="C15" s="47">
        <v>0</v>
      </c>
      <c r="D15" s="48" t="s">
        <v>26</v>
      </c>
      <c r="E15" s="47">
        <v>0</v>
      </c>
      <c r="F15" s="47">
        <v>0</v>
      </c>
    </row>
    <row r="16" spans="1:6">
      <c r="A16" s="48" t="s">
        <v>27</v>
      </c>
      <c r="B16" s="47">
        <v>0</v>
      </c>
      <c r="C16" s="47">
        <v>0</v>
      </c>
      <c r="D16" s="48" t="s">
        <v>28</v>
      </c>
      <c r="E16" s="47">
        <v>34431952</v>
      </c>
      <c r="F16" s="47">
        <v>60197198</v>
      </c>
    </row>
    <row r="17" spans="1:6">
      <c r="A17" s="46" t="s">
        <v>29</v>
      </c>
      <c r="B17" s="47">
        <v>157930191</v>
      </c>
      <c r="C17" s="47">
        <v>138494556</v>
      </c>
      <c r="D17" s="48" t="s">
        <v>30</v>
      </c>
      <c r="E17" s="47">
        <v>1819092</v>
      </c>
      <c r="F17" s="47">
        <v>2236562</v>
      </c>
    </row>
    <row r="18" spans="1:6">
      <c r="A18" s="48" t="s">
        <v>31</v>
      </c>
      <c r="B18" s="47">
        <v>0</v>
      </c>
      <c r="C18" s="47">
        <v>0</v>
      </c>
      <c r="D18" s="48" t="s">
        <v>32</v>
      </c>
      <c r="E18" s="47">
        <v>6104657</v>
      </c>
      <c r="F18" s="47">
        <v>995102</v>
      </c>
    </row>
    <row r="19" spans="1:6">
      <c r="A19" s="48" t="s">
        <v>33</v>
      </c>
      <c r="B19" s="47">
        <v>137299650</v>
      </c>
      <c r="C19" s="47">
        <v>120699942</v>
      </c>
      <c r="D19" s="46" t="s">
        <v>34</v>
      </c>
      <c r="E19" s="47">
        <v>78158</v>
      </c>
      <c r="F19" s="47">
        <v>75658</v>
      </c>
    </row>
    <row r="20" spans="1:6">
      <c r="A20" s="48" t="s">
        <v>35</v>
      </c>
      <c r="B20" s="47">
        <v>8626361</v>
      </c>
      <c r="C20" s="47">
        <v>5735994</v>
      </c>
      <c r="D20" s="48" t="s">
        <v>36</v>
      </c>
      <c r="E20" s="47">
        <v>77400</v>
      </c>
      <c r="F20" s="47">
        <v>74900</v>
      </c>
    </row>
    <row r="21" spans="1:6">
      <c r="A21" s="48" t="s">
        <v>37</v>
      </c>
      <c r="B21" s="47">
        <v>0</v>
      </c>
      <c r="C21" s="47">
        <v>0</v>
      </c>
      <c r="D21" s="48" t="s">
        <v>38</v>
      </c>
      <c r="E21" s="47">
        <v>0</v>
      </c>
      <c r="F21" s="47">
        <v>0</v>
      </c>
    </row>
    <row r="22" spans="1:6">
      <c r="A22" s="48" t="s">
        <v>39</v>
      </c>
      <c r="B22" s="47">
        <v>0</v>
      </c>
      <c r="C22" s="47">
        <v>0</v>
      </c>
      <c r="D22" s="48" t="s">
        <v>40</v>
      </c>
      <c r="E22" s="47">
        <v>758</v>
      </c>
      <c r="F22" s="47">
        <v>758</v>
      </c>
    </row>
    <row r="23" spans="1:6">
      <c r="A23" s="48" t="s">
        <v>41</v>
      </c>
      <c r="B23" s="47">
        <v>12004180</v>
      </c>
      <c r="C23" s="47">
        <v>12058620</v>
      </c>
      <c r="D23" s="46" t="s">
        <v>42</v>
      </c>
      <c r="E23" s="47">
        <v>0</v>
      </c>
      <c r="F23" s="47">
        <v>0</v>
      </c>
    </row>
    <row r="24" spans="1:6">
      <c r="A24" s="48" t="s">
        <v>43</v>
      </c>
      <c r="B24" s="47">
        <v>0</v>
      </c>
      <c r="C24" s="47">
        <v>0</v>
      </c>
      <c r="D24" s="48" t="s">
        <v>44</v>
      </c>
      <c r="E24" s="47">
        <v>0</v>
      </c>
      <c r="F24" s="47">
        <v>0</v>
      </c>
    </row>
    <row r="25" spans="1:6">
      <c r="A25" s="46" t="s">
        <v>45</v>
      </c>
      <c r="B25" s="47">
        <v>34717412</v>
      </c>
      <c r="C25" s="47">
        <v>34400512</v>
      </c>
      <c r="D25" s="48" t="s">
        <v>46</v>
      </c>
      <c r="E25" s="47">
        <v>0</v>
      </c>
      <c r="F25" s="47">
        <v>0</v>
      </c>
    </row>
    <row r="26" spans="1:6">
      <c r="A26" s="48" t="s">
        <v>47</v>
      </c>
      <c r="B26" s="47">
        <v>1593003</v>
      </c>
      <c r="C26" s="47">
        <v>623651</v>
      </c>
      <c r="D26" s="46" t="s">
        <v>48</v>
      </c>
      <c r="E26" s="47">
        <v>0</v>
      </c>
      <c r="F26" s="47">
        <v>0</v>
      </c>
    </row>
    <row r="27" spans="1:6">
      <c r="A27" s="48" t="s">
        <v>49</v>
      </c>
      <c r="B27" s="47">
        <v>0</v>
      </c>
      <c r="C27" s="47">
        <v>0</v>
      </c>
      <c r="D27" s="46" t="s">
        <v>50</v>
      </c>
      <c r="E27" s="47">
        <v>0</v>
      </c>
      <c r="F27" s="47">
        <v>0</v>
      </c>
    </row>
    <row r="28" spans="1:6">
      <c r="A28" s="48" t="s">
        <v>51</v>
      </c>
      <c r="B28" s="47">
        <v>0</v>
      </c>
      <c r="C28" s="47">
        <v>0</v>
      </c>
      <c r="D28" s="48" t="s">
        <v>52</v>
      </c>
      <c r="E28" s="47">
        <v>0</v>
      </c>
      <c r="F28" s="47">
        <v>0</v>
      </c>
    </row>
    <row r="29" spans="1:6">
      <c r="A29" s="48" t="s">
        <v>53</v>
      </c>
      <c r="B29" s="47">
        <v>33124409</v>
      </c>
      <c r="C29" s="47">
        <v>33776861</v>
      </c>
      <c r="D29" s="48" t="s">
        <v>54</v>
      </c>
      <c r="E29" s="47">
        <v>0</v>
      </c>
      <c r="F29" s="47">
        <v>0</v>
      </c>
    </row>
    <row r="30" spans="1:6">
      <c r="A30" s="48" t="s">
        <v>55</v>
      </c>
      <c r="B30" s="47">
        <v>0</v>
      </c>
      <c r="C30" s="47">
        <v>0</v>
      </c>
      <c r="D30" s="48" t="s">
        <v>56</v>
      </c>
      <c r="E30" s="47">
        <v>0</v>
      </c>
      <c r="F30" s="47">
        <v>0</v>
      </c>
    </row>
    <row r="31" spans="1:6">
      <c r="A31" s="46" t="s">
        <v>57</v>
      </c>
      <c r="B31" s="47">
        <v>0</v>
      </c>
      <c r="C31" s="47">
        <v>0</v>
      </c>
      <c r="D31" s="46" t="s">
        <v>58</v>
      </c>
      <c r="E31" s="47">
        <v>691135</v>
      </c>
      <c r="F31" s="47">
        <v>691135</v>
      </c>
    </row>
    <row r="32" spans="1:6">
      <c r="A32" s="48" t="s">
        <v>59</v>
      </c>
      <c r="B32" s="47">
        <v>0</v>
      </c>
      <c r="C32" s="47">
        <v>0</v>
      </c>
      <c r="D32" s="48" t="s">
        <v>60</v>
      </c>
      <c r="E32" s="47">
        <v>0</v>
      </c>
      <c r="F32" s="47">
        <v>0</v>
      </c>
    </row>
    <row r="33" spans="1:6" ht="14.45" customHeight="1">
      <c r="A33" s="48" t="s">
        <v>61</v>
      </c>
      <c r="B33" s="47">
        <v>0</v>
      </c>
      <c r="C33" s="47">
        <v>0</v>
      </c>
      <c r="D33" s="48" t="s">
        <v>62</v>
      </c>
      <c r="E33" s="47">
        <v>0</v>
      </c>
      <c r="F33" s="47">
        <v>0</v>
      </c>
    </row>
    <row r="34" spans="1:6" ht="14.45" customHeight="1">
      <c r="A34" s="48" t="s">
        <v>63</v>
      </c>
      <c r="B34" s="47">
        <v>0</v>
      </c>
      <c r="C34" s="47">
        <v>0</v>
      </c>
      <c r="D34" s="48" t="s">
        <v>64</v>
      </c>
      <c r="E34" s="47">
        <v>0</v>
      </c>
      <c r="F34" s="47">
        <v>0</v>
      </c>
    </row>
    <row r="35" spans="1:6" ht="14.45" customHeight="1">
      <c r="A35" s="48" t="s">
        <v>65</v>
      </c>
      <c r="B35" s="47">
        <v>0</v>
      </c>
      <c r="C35" s="47">
        <v>0</v>
      </c>
      <c r="D35" s="48" t="s">
        <v>66</v>
      </c>
      <c r="E35" s="47">
        <v>0</v>
      </c>
      <c r="F35" s="47">
        <v>0</v>
      </c>
    </row>
    <row r="36" spans="1:6" ht="14.45" customHeight="1">
      <c r="A36" s="48" t="s">
        <v>67</v>
      </c>
      <c r="B36" s="47">
        <v>0</v>
      </c>
      <c r="C36" s="47">
        <v>0</v>
      </c>
      <c r="D36" s="48" t="s">
        <v>68</v>
      </c>
      <c r="E36" s="47">
        <v>691135</v>
      </c>
      <c r="F36" s="47">
        <v>691135</v>
      </c>
    </row>
    <row r="37" spans="1:6" ht="14.45" customHeight="1">
      <c r="A37" s="46" t="s">
        <v>69</v>
      </c>
      <c r="B37" s="47">
        <v>539430</v>
      </c>
      <c r="C37" s="47">
        <v>2819369</v>
      </c>
      <c r="D37" s="48" t="s">
        <v>70</v>
      </c>
      <c r="E37" s="47">
        <v>0</v>
      </c>
      <c r="F37" s="47">
        <v>0</v>
      </c>
    </row>
    <row r="38" spans="1:6">
      <c r="A38" s="46" t="s">
        <v>71</v>
      </c>
      <c r="B38" s="47">
        <v>-14615852</v>
      </c>
      <c r="C38" s="47">
        <v>-14615852</v>
      </c>
      <c r="D38" s="46" t="s">
        <v>72</v>
      </c>
      <c r="E38" s="47">
        <v>0</v>
      </c>
      <c r="F38" s="47">
        <v>0</v>
      </c>
    </row>
    <row r="39" spans="1:6">
      <c r="A39" s="48" t="s">
        <v>73</v>
      </c>
      <c r="B39" s="47">
        <v>-14615852</v>
      </c>
      <c r="C39" s="47">
        <v>-14615852</v>
      </c>
      <c r="D39" s="48" t="s">
        <v>74</v>
      </c>
      <c r="E39" s="47">
        <v>0</v>
      </c>
      <c r="F39" s="47">
        <v>0</v>
      </c>
    </row>
    <row r="40" spans="1:6">
      <c r="A40" s="48" t="s">
        <v>75</v>
      </c>
      <c r="B40" s="47">
        <v>0</v>
      </c>
      <c r="C40" s="47">
        <v>0</v>
      </c>
      <c r="D40" s="48" t="s">
        <v>76</v>
      </c>
      <c r="E40" s="47">
        <v>0</v>
      </c>
      <c r="F40" s="47">
        <v>0</v>
      </c>
    </row>
    <row r="41" spans="1:6">
      <c r="A41" s="46" t="s">
        <v>77</v>
      </c>
      <c r="B41" s="47">
        <v>1338735</v>
      </c>
      <c r="C41" s="47">
        <v>928037</v>
      </c>
      <c r="D41" s="48" t="s">
        <v>78</v>
      </c>
      <c r="E41" s="47">
        <v>0</v>
      </c>
      <c r="F41" s="47">
        <v>0</v>
      </c>
    </row>
    <row r="42" spans="1:6">
      <c r="A42" s="48" t="s">
        <v>79</v>
      </c>
      <c r="B42" s="47">
        <v>1338735</v>
      </c>
      <c r="C42" s="47">
        <v>928037</v>
      </c>
      <c r="D42" s="46" t="s">
        <v>80</v>
      </c>
      <c r="E42" s="47">
        <v>32845574</v>
      </c>
      <c r="F42" s="47">
        <v>17738498</v>
      </c>
    </row>
    <row r="43" spans="1:6">
      <c r="A43" s="48" t="s">
        <v>81</v>
      </c>
      <c r="B43" s="47">
        <v>0</v>
      </c>
      <c r="C43" s="47">
        <v>0</v>
      </c>
      <c r="D43" s="48" t="s">
        <v>82</v>
      </c>
      <c r="E43" s="47">
        <v>0</v>
      </c>
      <c r="F43" s="47">
        <v>0</v>
      </c>
    </row>
    <row r="44" spans="1:6">
      <c r="A44" s="48" t="s">
        <v>83</v>
      </c>
      <c r="B44" s="47">
        <v>0</v>
      </c>
      <c r="C44" s="47">
        <v>0</v>
      </c>
      <c r="D44" s="48" t="s">
        <v>84</v>
      </c>
      <c r="E44" s="47">
        <v>0</v>
      </c>
      <c r="F44" s="47">
        <v>0</v>
      </c>
    </row>
    <row r="45" spans="1:6">
      <c r="A45" s="48" t="s">
        <v>85</v>
      </c>
      <c r="B45" s="47">
        <v>0</v>
      </c>
      <c r="C45" s="47">
        <v>0</v>
      </c>
      <c r="D45" s="48" t="s">
        <v>86</v>
      </c>
      <c r="E45" s="47">
        <v>32845574</v>
      </c>
      <c r="F45" s="47">
        <v>17738498</v>
      </c>
    </row>
    <row r="46" spans="1:6">
      <c r="A46" s="45"/>
      <c r="B46" s="49"/>
      <c r="C46" s="49"/>
      <c r="D46" s="45"/>
      <c r="E46" s="49"/>
      <c r="F46" s="49"/>
    </row>
    <row r="47" spans="1:6">
      <c r="A47" s="3" t="s">
        <v>87</v>
      </c>
      <c r="B47" s="135">
        <v>700557221</v>
      </c>
      <c r="C47" s="135">
        <v>444631123</v>
      </c>
      <c r="D47" s="2" t="s">
        <v>88</v>
      </c>
      <c r="E47" s="4">
        <v>92052859</v>
      </c>
      <c r="F47" s="4">
        <v>168561664</v>
      </c>
    </row>
    <row r="48" spans="1:6">
      <c r="A48" s="45"/>
      <c r="B48" s="49"/>
      <c r="C48" s="49"/>
      <c r="D48" s="45"/>
      <c r="E48" s="49"/>
      <c r="F48" s="49"/>
    </row>
    <row r="49" spans="1:6">
      <c r="A49" s="2" t="s">
        <v>89</v>
      </c>
      <c r="B49" s="49"/>
      <c r="C49" s="49"/>
      <c r="D49" s="2" t="s">
        <v>90</v>
      </c>
      <c r="E49" s="49"/>
      <c r="F49" s="49"/>
    </row>
    <row r="50" spans="1:6">
      <c r="A50" s="46" t="s">
        <v>91</v>
      </c>
      <c r="B50" s="47">
        <v>840016793</v>
      </c>
      <c r="C50" s="47">
        <v>804362740</v>
      </c>
      <c r="D50" s="46" t="s">
        <v>92</v>
      </c>
      <c r="E50" s="47">
        <v>0</v>
      </c>
      <c r="F50" s="47">
        <v>0</v>
      </c>
    </row>
    <row r="51" spans="1:6">
      <c r="A51" s="46" t="s">
        <v>93</v>
      </c>
      <c r="B51" s="47">
        <v>7553272</v>
      </c>
      <c r="C51" s="47">
        <v>3806876</v>
      </c>
      <c r="D51" s="46" t="s">
        <v>94</v>
      </c>
      <c r="E51" s="47">
        <v>0</v>
      </c>
      <c r="F51" s="47">
        <v>0</v>
      </c>
    </row>
    <row r="52" spans="1:6">
      <c r="A52" s="46" t="s">
        <v>95</v>
      </c>
      <c r="B52" s="47">
        <v>6321088337</v>
      </c>
      <c r="C52" s="47">
        <v>6293882128</v>
      </c>
      <c r="D52" s="46" t="s">
        <v>96</v>
      </c>
      <c r="E52" s="47">
        <v>0</v>
      </c>
      <c r="F52" s="47">
        <v>0</v>
      </c>
    </row>
    <row r="53" spans="1:6">
      <c r="A53" s="46" t="s">
        <v>97</v>
      </c>
      <c r="B53" s="47">
        <v>2227615316</v>
      </c>
      <c r="C53" s="47">
        <v>2221160908</v>
      </c>
      <c r="D53" s="46" t="s">
        <v>98</v>
      </c>
      <c r="E53" s="47">
        <v>0</v>
      </c>
      <c r="F53" s="47">
        <v>0</v>
      </c>
    </row>
    <row r="54" spans="1:6">
      <c r="A54" s="46" t="s">
        <v>99</v>
      </c>
      <c r="B54" s="47">
        <v>97249610</v>
      </c>
      <c r="C54" s="47">
        <v>97152570</v>
      </c>
      <c r="D54" s="46" t="s">
        <v>100</v>
      </c>
      <c r="E54" s="47">
        <v>0</v>
      </c>
      <c r="F54" s="47">
        <v>0</v>
      </c>
    </row>
    <row r="55" spans="1:6">
      <c r="A55" s="46" t="s">
        <v>101</v>
      </c>
      <c r="B55" s="47">
        <v>-2938994359</v>
      </c>
      <c r="C55" s="47">
        <v>-2844281683</v>
      </c>
      <c r="D55" s="50" t="s">
        <v>102</v>
      </c>
      <c r="E55" s="47">
        <v>774909224</v>
      </c>
      <c r="F55" s="47">
        <v>732420205</v>
      </c>
    </row>
    <row r="56" spans="1:6">
      <c r="A56" s="46" t="s">
        <v>103</v>
      </c>
      <c r="B56" s="47">
        <v>20137922</v>
      </c>
      <c r="C56" s="47">
        <v>20137922</v>
      </c>
      <c r="D56" s="45"/>
      <c r="E56" s="49"/>
      <c r="F56" s="49"/>
    </row>
    <row r="57" spans="1:6">
      <c r="A57" s="46" t="s">
        <v>104</v>
      </c>
      <c r="B57" s="47">
        <v>0</v>
      </c>
      <c r="C57" s="47">
        <v>0</v>
      </c>
      <c r="D57" s="2" t="s">
        <v>105</v>
      </c>
      <c r="E57" s="4">
        <v>774909224</v>
      </c>
      <c r="F57" s="4">
        <v>732420205</v>
      </c>
    </row>
    <row r="58" spans="1:6">
      <c r="A58" s="46" t="s">
        <v>106</v>
      </c>
      <c r="B58" s="47">
        <v>0</v>
      </c>
      <c r="C58" s="47">
        <v>0</v>
      </c>
      <c r="D58" s="45"/>
      <c r="E58" s="49"/>
      <c r="F58" s="49"/>
    </row>
    <row r="59" spans="1:6">
      <c r="A59" s="45"/>
      <c r="B59" s="49"/>
      <c r="C59" s="49"/>
      <c r="D59" s="2" t="s">
        <v>107</v>
      </c>
      <c r="E59" s="4">
        <v>866962083</v>
      </c>
      <c r="F59" s="4">
        <v>900981869</v>
      </c>
    </row>
    <row r="60" spans="1:6">
      <c r="A60" s="3" t="s">
        <v>108</v>
      </c>
      <c r="B60" s="4">
        <v>6574666891</v>
      </c>
      <c r="C60" s="4">
        <v>6596221461</v>
      </c>
      <c r="D60" s="45"/>
      <c r="E60" s="49"/>
      <c r="F60" s="49"/>
    </row>
    <row r="61" spans="1:6">
      <c r="A61" s="45"/>
      <c r="B61" s="49"/>
      <c r="C61" s="49"/>
      <c r="D61" s="51" t="s">
        <v>109</v>
      </c>
      <c r="E61" s="49"/>
      <c r="F61" s="49"/>
    </row>
    <row r="62" spans="1:6">
      <c r="A62" s="3" t="s">
        <v>110</v>
      </c>
      <c r="B62" s="4">
        <v>7275224112</v>
      </c>
      <c r="C62" s="4">
        <v>7040852584</v>
      </c>
      <c r="D62" s="45"/>
      <c r="E62" s="49"/>
      <c r="F62" s="49"/>
    </row>
    <row r="63" spans="1:6">
      <c r="A63" s="45"/>
      <c r="B63" s="45"/>
      <c r="C63" s="45"/>
      <c r="D63" s="52" t="s">
        <v>111</v>
      </c>
      <c r="E63" s="47">
        <v>3566825928</v>
      </c>
      <c r="F63" s="47">
        <v>3566825928</v>
      </c>
    </row>
    <row r="64" spans="1:6">
      <c r="A64" s="45"/>
      <c r="B64" s="45"/>
      <c r="C64" s="45"/>
      <c r="D64" s="46" t="s">
        <v>112</v>
      </c>
      <c r="E64" s="47">
        <v>3543641522</v>
      </c>
      <c r="F64" s="47">
        <v>3543641522</v>
      </c>
    </row>
    <row r="65" spans="1:6">
      <c r="A65" s="45"/>
      <c r="B65" s="45"/>
      <c r="C65" s="45"/>
      <c r="D65" s="50" t="s">
        <v>113</v>
      </c>
      <c r="E65" s="47">
        <v>23184406</v>
      </c>
      <c r="F65" s="47">
        <v>23184406</v>
      </c>
    </row>
    <row r="66" spans="1:6">
      <c r="A66" s="45"/>
      <c r="B66" s="45"/>
      <c r="C66" s="45"/>
      <c r="D66" s="46" t="s">
        <v>114</v>
      </c>
      <c r="E66" s="47">
        <v>0</v>
      </c>
      <c r="F66" s="47">
        <v>0</v>
      </c>
    </row>
    <row r="67" spans="1:6">
      <c r="A67" s="45"/>
      <c r="B67" s="45"/>
      <c r="C67" s="45"/>
      <c r="D67" s="45"/>
      <c r="E67" s="49"/>
      <c r="F67" s="49"/>
    </row>
    <row r="68" spans="1:6">
      <c r="A68" s="45"/>
      <c r="B68" s="45"/>
      <c r="C68" s="45"/>
      <c r="D68" s="52" t="s">
        <v>115</v>
      </c>
      <c r="E68" s="47">
        <v>2829565517</v>
      </c>
      <c r="F68" s="47">
        <v>2561174203</v>
      </c>
    </row>
    <row r="69" spans="1:6">
      <c r="A69" s="53"/>
      <c r="B69" s="45"/>
      <c r="C69" s="45"/>
      <c r="D69" s="46" t="s">
        <v>116</v>
      </c>
      <c r="E69" s="47">
        <v>272145659</v>
      </c>
      <c r="F69" s="47">
        <v>-133294279</v>
      </c>
    </row>
    <row r="70" spans="1:6">
      <c r="A70" s="53"/>
      <c r="B70" s="45"/>
      <c r="C70" s="45"/>
      <c r="D70" s="46" t="s">
        <v>117</v>
      </c>
      <c r="E70" s="47">
        <v>-485220898</v>
      </c>
      <c r="F70" s="47">
        <v>-348172274</v>
      </c>
    </row>
    <row r="71" spans="1:6">
      <c r="A71" s="53"/>
      <c r="B71" s="45"/>
      <c r="C71" s="45"/>
      <c r="D71" s="46" t="s">
        <v>118</v>
      </c>
      <c r="E71" s="47">
        <v>3042640756</v>
      </c>
      <c r="F71" s="47">
        <v>3042640756</v>
      </c>
    </row>
    <row r="72" spans="1:6">
      <c r="A72" s="53"/>
      <c r="B72" s="45"/>
      <c r="C72" s="45"/>
      <c r="D72" s="46" t="s">
        <v>119</v>
      </c>
      <c r="E72" s="47">
        <v>0</v>
      </c>
      <c r="F72" s="47">
        <v>0</v>
      </c>
    </row>
    <row r="73" spans="1:6">
      <c r="A73" s="53"/>
      <c r="B73" s="45"/>
      <c r="C73" s="45"/>
      <c r="D73" s="46" t="s">
        <v>120</v>
      </c>
      <c r="E73" s="47">
        <v>0</v>
      </c>
      <c r="F73" s="47">
        <v>0</v>
      </c>
    </row>
    <row r="74" spans="1:6">
      <c r="A74" s="53"/>
      <c r="B74" s="45"/>
      <c r="C74" s="45"/>
      <c r="D74" s="45"/>
      <c r="E74" s="49"/>
      <c r="F74" s="49"/>
    </row>
    <row r="75" spans="1:6">
      <c r="A75" s="53"/>
      <c r="B75" s="45"/>
      <c r="C75" s="45"/>
      <c r="D75" s="52" t="s">
        <v>121</v>
      </c>
      <c r="E75" s="47">
        <v>11870584</v>
      </c>
      <c r="F75" s="47">
        <v>11870584</v>
      </c>
    </row>
    <row r="76" spans="1:6">
      <c r="A76" s="53"/>
      <c r="B76" s="45"/>
      <c r="C76" s="45"/>
      <c r="D76" s="46" t="s">
        <v>122</v>
      </c>
      <c r="E76" s="47">
        <v>0</v>
      </c>
      <c r="F76" s="47">
        <v>0</v>
      </c>
    </row>
    <row r="77" spans="1:6">
      <c r="A77" s="53"/>
      <c r="B77" s="45"/>
      <c r="C77" s="45"/>
      <c r="D77" s="46" t="s">
        <v>123</v>
      </c>
      <c r="E77" s="47">
        <v>11870584</v>
      </c>
      <c r="F77" s="47">
        <v>11870584</v>
      </c>
    </row>
    <row r="78" spans="1:6">
      <c r="A78" s="53"/>
      <c r="B78" s="45"/>
      <c r="C78" s="45"/>
      <c r="D78" s="45"/>
      <c r="E78" s="49"/>
      <c r="F78" s="49"/>
    </row>
    <row r="79" spans="1:6">
      <c r="A79" s="53"/>
      <c r="B79" s="45"/>
      <c r="C79" s="45"/>
      <c r="D79" s="2" t="s">
        <v>124</v>
      </c>
      <c r="E79" s="4">
        <v>6408262029</v>
      </c>
      <c r="F79" s="4">
        <v>6139870715</v>
      </c>
    </row>
    <row r="80" spans="1:6">
      <c r="A80" s="53"/>
      <c r="B80" s="45"/>
      <c r="C80" s="45"/>
      <c r="D80" s="45"/>
      <c r="E80" s="49"/>
      <c r="F80" s="49"/>
    </row>
    <row r="81" spans="1:6">
      <c r="A81" s="53"/>
      <c r="B81" s="45"/>
      <c r="C81" s="45"/>
      <c r="D81" s="2" t="s">
        <v>125</v>
      </c>
      <c r="E81" s="4">
        <v>7275224112</v>
      </c>
      <c r="F81" s="4">
        <v>7040852584</v>
      </c>
    </row>
    <row r="82" spans="1:6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defaultColWidth="11.5703125" defaultRowHeight="1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>
      <c r="A1" s="166" t="s">
        <v>457</v>
      </c>
      <c r="B1" s="166"/>
      <c r="C1" s="166"/>
      <c r="D1" s="166"/>
      <c r="E1" s="166"/>
      <c r="F1" s="166"/>
      <c r="G1" s="166"/>
    </row>
    <row r="2" spans="1:7">
      <c r="A2" s="124" t="str">
        <f>'Formato 1'!A2</f>
        <v>Universidad de Guanajuato</v>
      </c>
      <c r="B2" s="125"/>
      <c r="C2" s="125"/>
      <c r="D2" s="125"/>
      <c r="E2" s="125"/>
      <c r="F2" s="125"/>
      <c r="G2" s="126"/>
    </row>
    <row r="3" spans="1:7">
      <c r="A3" s="127" t="s">
        <v>458</v>
      </c>
      <c r="B3" s="128"/>
      <c r="C3" s="128"/>
      <c r="D3" s="128"/>
      <c r="E3" s="128"/>
      <c r="F3" s="128"/>
      <c r="G3" s="129"/>
    </row>
    <row r="4" spans="1:7">
      <c r="A4" s="127" t="s">
        <v>4</v>
      </c>
      <c r="B4" s="128"/>
      <c r="C4" s="128"/>
      <c r="D4" s="128"/>
      <c r="E4" s="128"/>
      <c r="F4" s="128"/>
      <c r="G4" s="129"/>
    </row>
    <row r="5" spans="1:7">
      <c r="A5" s="127" t="s">
        <v>459</v>
      </c>
      <c r="B5" s="128"/>
      <c r="C5" s="128"/>
      <c r="D5" s="128"/>
      <c r="E5" s="128"/>
      <c r="F5" s="128"/>
      <c r="G5" s="129"/>
    </row>
    <row r="6" spans="1:7">
      <c r="A6" s="164" t="s">
        <v>460</v>
      </c>
      <c r="B6" s="36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83.25" customHeight="1">
      <c r="A7" s="165"/>
      <c r="B7" s="70" t="s">
        <v>461</v>
      </c>
      <c r="C7" s="165"/>
      <c r="D7" s="165"/>
      <c r="E7" s="165"/>
      <c r="F7" s="165"/>
      <c r="G7" s="165"/>
    </row>
    <row r="8" spans="1:7" ht="30">
      <c r="A8" s="71" t="s">
        <v>462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>
      <c r="A9" s="63" t="s">
        <v>244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245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246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463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248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63" t="s">
        <v>249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>
      <c r="A15" s="64" t="s">
        <v>464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4" t="s">
        <v>465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5" t="s">
        <v>466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269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270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3" t="s">
        <v>467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60"/>
      <c r="B21" s="60"/>
      <c r="C21" s="60"/>
      <c r="D21" s="60"/>
      <c r="E21" s="60"/>
      <c r="F21" s="60"/>
      <c r="G21" s="60"/>
    </row>
    <row r="22" spans="1:7">
      <c r="A22" s="66" t="s">
        <v>468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>
      <c r="A23" s="63" t="s">
        <v>469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63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>
      <c r="A26" s="64" t="s">
        <v>295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63" t="s">
        <v>296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60"/>
      <c r="B28" s="60"/>
      <c r="C28" s="60"/>
      <c r="D28" s="60"/>
      <c r="E28" s="60"/>
      <c r="F28" s="60"/>
      <c r="G28" s="60"/>
    </row>
    <row r="29" spans="1:7">
      <c r="A29" s="66" t="s">
        <v>472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>
      <c r="A30" s="63" t="s">
        <v>299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72" t="s">
        <v>473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6" t="s">
        <v>301</v>
      </c>
      <c r="B34" s="12"/>
      <c r="C34" s="12"/>
      <c r="D34" s="12"/>
      <c r="E34" s="12"/>
      <c r="F34" s="12"/>
      <c r="G34" s="12"/>
    </row>
    <row r="35" spans="1:7" ht="45" customHeight="1">
      <c r="A35" s="73" t="s">
        <v>474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>
      <c r="A36" s="73" t="s">
        <v>303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66" t="s">
        <v>475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167" t="s">
        <v>476</v>
      </c>
      <c r="B1" s="167"/>
      <c r="C1" s="167"/>
      <c r="D1" s="167"/>
      <c r="E1" s="167"/>
      <c r="F1" s="167"/>
      <c r="G1" s="167"/>
    </row>
    <row r="2" spans="1:7">
      <c r="A2" s="124" t="str">
        <f>'Formato 1'!A2</f>
        <v>Universidad de Guanajuato</v>
      </c>
      <c r="B2" s="125"/>
      <c r="C2" s="125"/>
      <c r="D2" s="125"/>
      <c r="E2" s="125"/>
      <c r="F2" s="125"/>
      <c r="G2" s="126"/>
    </row>
    <row r="3" spans="1:7">
      <c r="A3" s="109" t="s">
        <v>477</v>
      </c>
      <c r="B3" s="110"/>
      <c r="C3" s="110"/>
      <c r="D3" s="110"/>
      <c r="E3" s="110"/>
      <c r="F3" s="110"/>
      <c r="G3" s="111"/>
    </row>
    <row r="4" spans="1:7">
      <c r="A4" s="109" t="s">
        <v>4</v>
      </c>
      <c r="B4" s="110"/>
      <c r="C4" s="110"/>
      <c r="D4" s="110"/>
      <c r="E4" s="110"/>
      <c r="F4" s="110"/>
      <c r="G4" s="111"/>
    </row>
    <row r="5" spans="1:7">
      <c r="A5" s="109" t="s">
        <v>459</v>
      </c>
      <c r="B5" s="110"/>
      <c r="C5" s="110"/>
      <c r="D5" s="110"/>
      <c r="E5" s="110"/>
      <c r="F5" s="110"/>
      <c r="G5" s="111"/>
    </row>
    <row r="6" spans="1:7">
      <c r="A6" s="168" t="s">
        <v>478</v>
      </c>
      <c r="B6" s="36">
        <v>2022</v>
      </c>
      <c r="C6" s="164">
        <f>+B6+1</f>
        <v>2023</v>
      </c>
      <c r="D6" s="164">
        <f>+C6+1</f>
        <v>2024</v>
      </c>
      <c r="E6" s="164">
        <f>+D6+1</f>
        <v>2025</v>
      </c>
      <c r="F6" s="164">
        <f>+E6+1</f>
        <v>2026</v>
      </c>
      <c r="G6" s="164">
        <f>+F6+1</f>
        <v>2027</v>
      </c>
    </row>
    <row r="7" spans="1:7" ht="57.75" customHeight="1">
      <c r="A7" s="169"/>
      <c r="B7" s="37" t="s">
        <v>461</v>
      </c>
      <c r="C7" s="165"/>
      <c r="D7" s="165"/>
      <c r="E7" s="165"/>
      <c r="F7" s="165"/>
      <c r="G7" s="165"/>
    </row>
    <row r="8" spans="1:7">
      <c r="A8" s="27" t="s">
        <v>479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>
      <c r="A9" s="58" t="s">
        <v>480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8" t="s">
        <v>482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>
      <c r="A12" s="59" t="s">
        <v>483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9" t="s">
        <v>484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8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9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8" t="s">
        <v>488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/>
      <c r="B18" s="45"/>
      <c r="C18" s="45"/>
      <c r="D18" s="45"/>
      <c r="E18" s="45"/>
      <c r="F18" s="45"/>
      <c r="G18" s="45"/>
    </row>
    <row r="19" spans="1:7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>
      <c r="A20" s="58" t="s">
        <v>480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8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9" t="s">
        <v>483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9" t="s">
        <v>484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9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9" t="s">
        <v>486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490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8" t="s">
        <v>488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45"/>
      <c r="B29" s="45"/>
      <c r="C29" s="45"/>
      <c r="D29" s="45"/>
      <c r="E29" s="45"/>
      <c r="F29" s="45"/>
      <c r="G29" s="45"/>
    </row>
    <row r="30" spans="1:7">
      <c r="A30" s="3" t="s">
        <v>491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167" t="s">
        <v>492</v>
      </c>
      <c r="B1" s="167"/>
      <c r="C1" s="167"/>
      <c r="D1" s="167"/>
      <c r="E1" s="167"/>
      <c r="F1" s="167"/>
      <c r="G1" s="167"/>
    </row>
    <row r="2" spans="1:7">
      <c r="A2" s="124" t="str">
        <f>'Formato 1'!A2</f>
        <v>Universidad de Guanajuato</v>
      </c>
      <c r="B2" s="125"/>
      <c r="C2" s="125"/>
      <c r="D2" s="125"/>
      <c r="E2" s="125"/>
      <c r="F2" s="125"/>
      <c r="G2" s="126"/>
    </row>
    <row r="3" spans="1:7">
      <c r="A3" s="109" t="s">
        <v>493</v>
      </c>
      <c r="B3" s="110"/>
      <c r="C3" s="110"/>
      <c r="D3" s="110"/>
      <c r="E3" s="110"/>
      <c r="F3" s="110"/>
      <c r="G3" s="111"/>
    </row>
    <row r="4" spans="1:7">
      <c r="A4" s="112" t="s">
        <v>4</v>
      </c>
      <c r="B4" s="113"/>
      <c r="C4" s="113"/>
      <c r="D4" s="113"/>
      <c r="E4" s="113"/>
      <c r="F4" s="113"/>
      <c r="G4" s="114"/>
    </row>
    <row r="5" spans="1:7">
      <c r="A5" s="171" t="s">
        <v>460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6">
        <f>+F5+1</f>
        <v>2022</v>
      </c>
    </row>
    <row r="6" spans="1:7" ht="32.25">
      <c r="A6" s="154"/>
      <c r="B6" s="173"/>
      <c r="C6" s="173"/>
      <c r="D6" s="173"/>
      <c r="E6" s="173"/>
      <c r="F6" s="173"/>
      <c r="G6" s="37" t="s">
        <v>494</v>
      </c>
    </row>
    <row r="7" spans="1:7">
      <c r="A7" s="62" t="s">
        <v>462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>
      <c r="A8" s="63" t="s">
        <v>495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63" t="s">
        <v>496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497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498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499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500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64" t="s">
        <v>501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63" t="s">
        <v>502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5" t="s">
        <v>503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3" t="s">
        <v>504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505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506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0"/>
      <c r="B20" s="60"/>
      <c r="C20" s="60"/>
      <c r="D20" s="60"/>
      <c r="E20" s="60"/>
      <c r="F20" s="60"/>
      <c r="G20" s="60"/>
    </row>
    <row r="21" spans="1:7">
      <c r="A21" s="66" t="s">
        <v>468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>
      <c r="A22" s="63" t="s">
        <v>507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63" t="s">
        <v>508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509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>
      <c r="A25" s="64" t="s">
        <v>510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63" t="s">
        <v>511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45"/>
      <c r="B27" s="60"/>
      <c r="C27" s="60"/>
      <c r="D27" s="60"/>
      <c r="E27" s="60"/>
      <c r="F27" s="60"/>
      <c r="G27" s="60"/>
    </row>
    <row r="28" spans="1:7">
      <c r="A28" s="3" t="s">
        <v>472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>
      <c r="A29" s="58" t="s">
        <v>299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45"/>
      <c r="B30" s="60"/>
      <c r="C30" s="60"/>
      <c r="D30" s="60"/>
      <c r="E30" s="60"/>
      <c r="F30" s="60"/>
      <c r="G30" s="60"/>
    </row>
    <row r="31" spans="1:7">
      <c r="A31" s="3" t="s">
        <v>512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>
      <c r="A32" s="45"/>
      <c r="B32" s="60"/>
      <c r="C32" s="60"/>
      <c r="D32" s="60"/>
      <c r="E32" s="60"/>
      <c r="F32" s="60"/>
      <c r="G32" s="60"/>
    </row>
    <row r="33" spans="1:7">
      <c r="A33" s="3" t="s">
        <v>301</v>
      </c>
      <c r="B33" s="12"/>
      <c r="C33" s="12"/>
      <c r="D33" s="12"/>
      <c r="E33" s="12"/>
      <c r="F33" s="12"/>
      <c r="G33" s="12"/>
    </row>
    <row r="34" spans="1:7" ht="45" customHeight="1">
      <c r="A34" s="67" t="s">
        <v>474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>
      <c r="A35" s="67" t="s">
        <v>513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3" t="s">
        <v>514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>
      <c r="A37" s="55"/>
      <c r="B37" s="68"/>
      <c r="C37" s="68"/>
      <c r="D37" s="68"/>
      <c r="E37" s="68"/>
      <c r="F37" s="68"/>
      <c r="G37" s="68"/>
    </row>
    <row r="38" spans="1:7">
      <c r="A38" s="61"/>
    </row>
    <row r="39" spans="1:7">
      <c r="A39" s="170" t="s">
        <v>515</v>
      </c>
      <c r="B39" s="170"/>
      <c r="C39" s="170"/>
      <c r="D39" s="170"/>
      <c r="E39" s="170"/>
      <c r="F39" s="170"/>
      <c r="G39" s="170"/>
    </row>
    <row r="40" spans="1:7">
      <c r="A40" s="170" t="s">
        <v>516</v>
      </c>
      <c r="B40" s="170"/>
      <c r="C40" s="170"/>
      <c r="D40" s="170"/>
      <c r="E40" s="170"/>
      <c r="F40" s="170"/>
      <c r="G40" s="17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167" t="s">
        <v>517</v>
      </c>
      <c r="B1" s="167"/>
      <c r="C1" s="167"/>
      <c r="D1" s="167"/>
      <c r="E1" s="167"/>
      <c r="F1" s="167"/>
      <c r="G1" s="167"/>
    </row>
    <row r="2" spans="1:7">
      <c r="A2" s="124" t="str">
        <f>'Formato 1'!A2</f>
        <v>Universidad de Guanajuato</v>
      </c>
      <c r="B2" s="125"/>
      <c r="C2" s="125"/>
      <c r="D2" s="125"/>
      <c r="E2" s="125"/>
      <c r="F2" s="125"/>
      <c r="G2" s="126"/>
    </row>
    <row r="3" spans="1:7">
      <c r="A3" s="109" t="s">
        <v>518</v>
      </c>
      <c r="B3" s="110"/>
      <c r="C3" s="110"/>
      <c r="D3" s="110"/>
      <c r="E3" s="110"/>
      <c r="F3" s="110"/>
      <c r="G3" s="111"/>
    </row>
    <row r="4" spans="1:7">
      <c r="A4" s="112" t="s">
        <v>4</v>
      </c>
      <c r="B4" s="113"/>
      <c r="C4" s="113"/>
      <c r="D4" s="113"/>
      <c r="E4" s="113"/>
      <c r="F4" s="113"/>
      <c r="G4" s="114"/>
    </row>
    <row r="5" spans="1:7">
      <c r="A5" s="174" t="s">
        <v>478</v>
      </c>
      <c r="B5" s="172">
        <v>2017</v>
      </c>
      <c r="C5" s="172">
        <f>+B5+1</f>
        <v>2018</v>
      </c>
      <c r="D5" s="172">
        <f>+C5+1</f>
        <v>2019</v>
      </c>
      <c r="E5" s="172">
        <f>+D5+1</f>
        <v>2020</v>
      </c>
      <c r="F5" s="172">
        <f>+E5+1</f>
        <v>2021</v>
      </c>
      <c r="G5" s="36">
        <v>2022</v>
      </c>
    </row>
    <row r="6" spans="1:7" ht="48.75" customHeight="1">
      <c r="A6" s="175"/>
      <c r="B6" s="173"/>
      <c r="C6" s="173"/>
      <c r="D6" s="173"/>
      <c r="E6" s="173"/>
      <c r="F6" s="173"/>
      <c r="G6" s="37" t="s">
        <v>519</v>
      </c>
    </row>
    <row r="7" spans="1:7">
      <c r="A7" s="27" t="s">
        <v>479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>
      <c r="A8" s="58" t="s">
        <v>480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8" t="s">
        <v>481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>
      <c r="A11" s="59" t="s">
        <v>483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8" t="s">
        <v>485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59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8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5"/>
      <c r="B17" s="45"/>
      <c r="C17" s="45"/>
      <c r="D17" s="45"/>
      <c r="E17" s="45"/>
      <c r="F17" s="45"/>
      <c r="G17" s="45"/>
    </row>
    <row r="18" spans="1:7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>
      <c r="A19" s="58" t="s">
        <v>480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8" t="s">
        <v>481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>
      <c r="A22" s="59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8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8" t="s">
        <v>485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8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8" t="s">
        <v>490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3" t="s">
        <v>520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>
      <c r="A30" s="55"/>
      <c r="B30" s="55"/>
      <c r="C30" s="55"/>
      <c r="D30" s="55"/>
      <c r="E30" s="55"/>
      <c r="F30" s="55"/>
      <c r="G30" s="55"/>
    </row>
    <row r="31" spans="1:7">
      <c r="A31" s="61"/>
    </row>
    <row r="32" spans="1:7">
      <c r="A32" s="170" t="s">
        <v>515</v>
      </c>
      <c r="B32" s="170"/>
      <c r="C32" s="170"/>
      <c r="D32" s="170"/>
      <c r="E32" s="170"/>
      <c r="F32" s="170"/>
      <c r="G32" s="170"/>
    </row>
    <row r="33" spans="1:7">
      <c r="A33" s="170" t="s">
        <v>516</v>
      </c>
      <c r="B33" s="170"/>
      <c r="C33" s="170"/>
      <c r="D33" s="170"/>
      <c r="E33" s="170"/>
      <c r="F33" s="170"/>
      <c r="G33" s="17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defaultColWidth="65" defaultRowHeight="20.100000000000001" customHeight="1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>
      <c r="A1" s="176" t="s">
        <v>521</v>
      </c>
      <c r="B1" s="176"/>
      <c r="C1" s="176"/>
      <c r="D1" s="176"/>
      <c r="E1" s="176"/>
      <c r="F1" s="176"/>
    </row>
    <row r="2" spans="1:6" ht="20.100000000000001" customHeight="1">
      <c r="A2" s="106" t="str">
        <f>'Formato 1'!A2</f>
        <v>Universidad de Guanajuato</v>
      </c>
      <c r="B2" s="130"/>
      <c r="C2" s="130"/>
      <c r="D2" s="130"/>
      <c r="E2" s="130"/>
      <c r="F2" s="131"/>
    </row>
    <row r="3" spans="1:6" ht="29.25" customHeight="1">
      <c r="A3" s="132" t="s">
        <v>522</v>
      </c>
      <c r="B3" s="133"/>
      <c r="C3" s="133"/>
      <c r="D3" s="133"/>
      <c r="E3" s="133"/>
      <c r="F3" s="134"/>
    </row>
    <row r="4" spans="1:6" ht="35.25" customHeight="1">
      <c r="A4" s="117"/>
      <c r="B4" s="117" t="s">
        <v>523</v>
      </c>
      <c r="C4" s="117" t="s">
        <v>524</v>
      </c>
      <c r="D4" s="117" t="s">
        <v>525</v>
      </c>
      <c r="E4" s="117" t="s">
        <v>526</v>
      </c>
      <c r="F4" s="117" t="s">
        <v>527</v>
      </c>
    </row>
    <row r="5" spans="1:6" ht="12.75" customHeight="1">
      <c r="A5" s="19" t="s">
        <v>528</v>
      </c>
      <c r="B5" s="53"/>
      <c r="C5" s="53"/>
      <c r="D5" s="53"/>
      <c r="E5" s="53"/>
      <c r="F5" s="53"/>
    </row>
    <row r="6" spans="1:6" ht="30">
      <c r="A6" s="59" t="s">
        <v>529</v>
      </c>
      <c r="B6" s="60"/>
      <c r="C6" s="60"/>
      <c r="D6" s="60"/>
      <c r="E6" s="60"/>
      <c r="F6" s="60"/>
    </row>
    <row r="7" spans="1:6" ht="15">
      <c r="A7" s="59" t="s">
        <v>530</v>
      </c>
      <c r="B7" s="60"/>
      <c r="C7" s="60"/>
      <c r="D7" s="60"/>
      <c r="E7" s="60"/>
      <c r="F7" s="60"/>
    </row>
    <row r="8" spans="1:6" ht="15">
      <c r="A8" s="67"/>
      <c r="B8" s="45"/>
      <c r="C8" s="45"/>
      <c r="D8" s="45"/>
      <c r="E8" s="45"/>
      <c r="F8" s="45"/>
    </row>
    <row r="9" spans="1:6" ht="15">
      <c r="A9" s="19" t="s">
        <v>531</v>
      </c>
      <c r="B9" s="45"/>
      <c r="C9" s="45"/>
      <c r="D9" s="45"/>
      <c r="E9" s="45"/>
      <c r="F9" s="45"/>
    </row>
    <row r="10" spans="1:6" ht="15">
      <c r="A10" s="59" t="s">
        <v>532</v>
      </c>
      <c r="B10" s="60"/>
      <c r="C10" s="60"/>
      <c r="D10" s="60"/>
      <c r="E10" s="60"/>
      <c r="F10" s="60"/>
    </row>
    <row r="11" spans="1:6" ht="15">
      <c r="A11" s="79" t="s">
        <v>533</v>
      </c>
      <c r="B11" s="60"/>
      <c r="C11" s="60"/>
      <c r="D11" s="60"/>
      <c r="E11" s="60"/>
      <c r="F11" s="60"/>
    </row>
    <row r="12" spans="1:6" ht="15">
      <c r="A12" s="79" t="s">
        <v>534</v>
      </c>
      <c r="B12" s="60"/>
      <c r="C12" s="60"/>
      <c r="D12" s="60"/>
      <c r="E12" s="60"/>
      <c r="F12" s="60"/>
    </row>
    <row r="13" spans="1:6" ht="15">
      <c r="A13" s="79" t="s">
        <v>535</v>
      </c>
      <c r="B13" s="60"/>
      <c r="C13" s="60"/>
      <c r="D13" s="60"/>
      <c r="E13" s="60"/>
      <c r="F13" s="60"/>
    </row>
    <row r="14" spans="1:6" ht="15">
      <c r="A14" s="59" t="s">
        <v>536</v>
      </c>
      <c r="B14" s="60"/>
      <c r="C14" s="60"/>
      <c r="D14" s="60"/>
      <c r="E14" s="60"/>
      <c r="F14" s="60"/>
    </row>
    <row r="15" spans="1:6" ht="15">
      <c r="A15" s="79" t="s">
        <v>533</v>
      </c>
      <c r="B15" s="60"/>
      <c r="C15" s="60"/>
      <c r="D15" s="60"/>
      <c r="E15" s="60"/>
      <c r="F15" s="60"/>
    </row>
    <row r="16" spans="1:6" ht="15">
      <c r="A16" s="79" t="s">
        <v>534</v>
      </c>
      <c r="B16" s="60"/>
      <c r="C16" s="60"/>
      <c r="D16" s="60"/>
      <c r="E16" s="60"/>
      <c r="F16" s="60"/>
    </row>
    <row r="17" spans="1:6" ht="15">
      <c r="A17" s="79" t="s">
        <v>535</v>
      </c>
      <c r="B17" s="60"/>
      <c r="C17" s="60"/>
      <c r="D17" s="60"/>
      <c r="E17" s="60"/>
      <c r="F17" s="60"/>
    </row>
    <row r="18" spans="1:6" ht="15">
      <c r="A18" s="59" t="s">
        <v>537</v>
      </c>
      <c r="B18" s="118"/>
      <c r="C18" s="60"/>
      <c r="D18" s="60"/>
      <c r="E18" s="60"/>
      <c r="F18" s="60"/>
    </row>
    <row r="19" spans="1:6" ht="15">
      <c r="A19" s="59" t="s">
        <v>538</v>
      </c>
      <c r="B19" s="60"/>
      <c r="C19" s="60"/>
      <c r="D19" s="60"/>
      <c r="E19" s="60"/>
      <c r="F19" s="60"/>
    </row>
    <row r="20" spans="1:6" ht="30">
      <c r="A20" s="59" t="s">
        <v>539</v>
      </c>
      <c r="B20" s="119"/>
      <c r="C20" s="119"/>
      <c r="D20" s="119"/>
      <c r="E20" s="119"/>
      <c r="F20" s="119"/>
    </row>
    <row r="21" spans="1:6" ht="30">
      <c r="A21" s="59" t="s">
        <v>540</v>
      </c>
      <c r="B21" s="119"/>
      <c r="C21" s="119"/>
      <c r="D21" s="119"/>
      <c r="E21" s="119"/>
      <c r="F21" s="119"/>
    </row>
    <row r="22" spans="1:6" ht="30">
      <c r="A22" s="59" t="s">
        <v>541</v>
      </c>
      <c r="B22" s="119"/>
      <c r="C22" s="119"/>
      <c r="D22" s="119"/>
      <c r="E22" s="119"/>
      <c r="F22" s="119"/>
    </row>
    <row r="23" spans="1:6" ht="15">
      <c r="A23" s="59" t="s">
        <v>542</v>
      </c>
      <c r="B23" s="119"/>
      <c r="C23" s="119"/>
      <c r="D23" s="119"/>
      <c r="E23" s="119"/>
      <c r="F23" s="119"/>
    </row>
    <row r="24" spans="1:6" ht="15">
      <c r="A24" s="59" t="s">
        <v>543</v>
      </c>
      <c r="B24" s="120"/>
      <c r="C24" s="60"/>
      <c r="D24" s="60"/>
      <c r="E24" s="60"/>
      <c r="F24" s="60"/>
    </row>
    <row r="25" spans="1:6" ht="15">
      <c r="A25" s="59" t="s">
        <v>544</v>
      </c>
      <c r="B25" s="120"/>
      <c r="C25" s="60"/>
      <c r="D25" s="60"/>
      <c r="E25" s="60"/>
      <c r="F25" s="60"/>
    </row>
    <row r="26" spans="1:6" ht="15">
      <c r="A26" s="67"/>
      <c r="B26" s="45"/>
      <c r="C26" s="45"/>
      <c r="D26" s="45"/>
      <c r="E26" s="45"/>
      <c r="F26" s="45"/>
    </row>
    <row r="27" spans="1:6" ht="15">
      <c r="A27" s="19" t="s">
        <v>545</v>
      </c>
      <c r="B27" s="45"/>
      <c r="C27" s="45"/>
      <c r="D27" s="45"/>
      <c r="E27" s="45"/>
      <c r="F27" s="45"/>
    </row>
    <row r="28" spans="1:6" ht="15">
      <c r="A28" s="59" t="s">
        <v>546</v>
      </c>
      <c r="B28" s="60"/>
      <c r="C28" s="60"/>
      <c r="D28" s="60"/>
      <c r="E28" s="60"/>
      <c r="F28" s="60"/>
    </row>
    <row r="29" spans="1:6" ht="15">
      <c r="A29" s="67"/>
      <c r="B29" s="45"/>
      <c r="C29" s="45"/>
      <c r="D29" s="45"/>
      <c r="E29" s="45"/>
      <c r="F29" s="45"/>
    </row>
    <row r="30" spans="1:6" ht="15">
      <c r="A30" s="19" t="s">
        <v>547</v>
      </c>
      <c r="B30" s="45"/>
      <c r="C30" s="45"/>
      <c r="D30" s="45"/>
      <c r="E30" s="45"/>
      <c r="F30" s="45"/>
    </row>
    <row r="31" spans="1:6" ht="15">
      <c r="A31" s="59" t="s">
        <v>532</v>
      </c>
      <c r="B31" s="60"/>
      <c r="C31" s="60"/>
      <c r="D31" s="60"/>
      <c r="E31" s="60"/>
      <c r="F31" s="60"/>
    </row>
    <row r="32" spans="1:6" ht="15">
      <c r="A32" s="59" t="s">
        <v>536</v>
      </c>
      <c r="B32" s="60"/>
      <c r="C32" s="60"/>
      <c r="D32" s="60"/>
      <c r="E32" s="60"/>
      <c r="F32" s="60"/>
    </row>
    <row r="33" spans="1:6" ht="15">
      <c r="A33" s="59" t="s">
        <v>548</v>
      </c>
      <c r="B33" s="60"/>
      <c r="C33" s="60"/>
      <c r="D33" s="60"/>
      <c r="E33" s="60"/>
      <c r="F33" s="60"/>
    </row>
    <row r="34" spans="1:6" ht="15">
      <c r="A34" s="67"/>
      <c r="B34" s="45"/>
      <c r="C34" s="45"/>
      <c r="D34" s="45"/>
      <c r="E34" s="45"/>
      <c r="F34" s="45"/>
    </row>
    <row r="35" spans="1:6" ht="15">
      <c r="A35" s="19" t="s">
        <v>549</v>
      </c>
      <c r="B35" s="45"/>
      <c r="C35" s="45"/>
      <c r="D35" s="45"/>
      <c r="E35" s="45"/>
      <c r="F35" s="45"/>
    </row>
    <row r="36" spans="1:6" ht="15">
      <c r="A36" s="59" t="s">
        <v>550</v>
      </c>
      <c r="B36" s="60"/>
      <c r="C36" s="60"/>
      <c r="D36" s="60"/>
      <c r="E36" s="60"/>
      <c r="F36" s="60"/>
    </row>
    <row r="37" spans="1:6" ht="15">
      <c r="A37" s="59" t="s">
        <v>551</v>
      </c>
      <c r="B37" s="60"/>
      <c r="C37" s="60"/>
      <c r="D37" s="60"/>
      <c r="E37" s="60"/>
      <c r="F37" s="60"/>
    </row>
    <row r="38" spans="1:6" ht="15">
      <c r="A38" s="59" t="s">
        <v>552</v>
      </c>
      <c r="B38" s="120"/>
      <c r="C38" s="60"/>
      <c r="D38" s="60"/>
      <c r="E38" s="60"/>
      <c r="F38" s="60"/>
    </row>
    <row r="39" spans="1:6" ht="15">
      <c r="A39" s="67"/>
      <c r="B39" s="45"/>
      <c r="C39" s="45"/>
      <c r="D39" s="45"/>
      <c r="E39" s="45"/>
      <c r="F39" s="45"/>
    </row>
    <row r="40" spans="1:6" ht="15">
      <c r="A40" s="19" t="s">
        <v>553</v>
      </c>
      <c r="B40" s="60"/>
      <c r="C40" s="60"/>
      <c r="D40" s="60"/>
      <c r="E40" s="60"/>
      <c r="F40" s="60"/>
    </row>
    <row r="41" spans="1:6" ht="15">
      <c r="A41" s="67"/>
      <c r="B41" s="45"/>
      <c r="C41" s="45"/>
      <c r="D41" s="45"/>
      <c r="E41" s="45"/>
      <c r="F41" s="45"/>
    </row>
    <row r="42" spans="1:6" ht="15">
      <c r="A42" s="19" t="s">
        <v>554</v>
      </c>
      <c r="B42" s="45"/>
      <c r="C42" s="45"/>
      <c r="D42" s="45"/>
      <c r="E42" s="45"/>
      <c r="F42" s="45"/>
    </row>
    <row r="43" spans="1:6" ht="15">
      <c r="A43" s="59" t="s">
        <v>555</v>
      </c>
      <c r="B43" s="60"/>
      <c r="C43" s="60"/>
      <c r="D43" s="60"/>
      <c r="E43" s="60"/>
      <c r="F43" s="60"/>
    </row>
    <row r="44" spans="1:6" ht="15">
      <c r="A44" s="59" t="s">
        <v>556</v>
      </c>
      <c r="B44" s="60"/>
      <c r="C44" s="60"/>
      <c r="D44" s="60"/>
      <c r="E44" s="60"/>
      <c r="F44" s="60"/>
    </row>
    <row r="45" spans="1:6" ht="15">
      <c r="A45" s="59" t="s">
        <v>557</v>
      </c>
      <c r="B45" s="60"/>
      <c r="C45" s="60"/>
      <c r="D45" s="60"/>
      <c r="E45" s="60"/>
      <c r="F45" s="60"/>
    </row>
    <row r="46" spans="1:6" ht="15">
      <c r="A46" s="67"/>
      <c r="B46" s="45"/>
      <c r="C46" s="45"/>
      <c r="D46" s="45"/>
      <c r="E46" s="45"/>
      <c r="F46" s="45"/>
    </row>
    <row r="47" spans="1:6" ht="30">
      <c r="A47" s="19" t="s">
        <v>558</v>
      </c>
      <c r="B47" s="45"/>
      <c r="C47" s="45"/>
      <c r="D47" s="45"/>
      <c r="E47" s="45"/>
      <c r="F47" s="45"/>
    </row>
    <row r="48" spans="1:6" ht="15">
      <c r="A48" s="59" t="s">
        <v>556</v>
      </c>
      <c r="B48" s="119"/>
      <c r="C48" s="119"/>
      <c r="D48" s="119"/>
      <c r="E48" s="119"/>
      <c r="F48" s="119"/>
    </row>
    <row r="49" spans="1:6" ht="15">
      <c r="A49" s="59" t="s">
        <v>557</v>
      </c>
      <c r="B49" s="119"/>
      <c r="C49" s="119"/>
      <c r="D49" s="119"/>
      <c r="E49" s="119"/>
      <c r="F49" s="119"/>
    </row>
    <row r="50" spans="1:6" ht="15">
      <c r="A50" s="67"/>
      <c r="B50" s="45"/>
      <c r="C50" s="45"/>
      <c r="D50" s="45"/>
      <c r="E50" s="45"/>
      <c r="F50" s="45"/>
    </row>
    <row r="51" spans="1:6" ht="15">
      <c r="A51" s="19" t="s">
        <v>559</v>
      </c>
      <c r="B51" s="45"/>
      <c r="C51" s="45"/>
      <c r="D51" s="45"/>
      <c r="E51" s="45"/>
      <c r="F51" s="45"/>
    </row>
    <row r="52" spans="1:6" ht="15">
      <c r="A52" s="59" t="s">
        <v>556</v>
      </c>
      <c r="B52" s="60"/>
      <c r="C52" s="60"/>
      <c r="D52" s="60"/>
      <c r="E52" s="60"/>
      <c r="F52" s="60"/>
    </row>
    <row r="53" spans="1:6" ht="15">
      <c r="A53" s="59" t="s">
        <v>557</v>
      </c>
      <c r="B53" s="60"/>
      <c r="C53" s="60"/>
      <c r="D53" s="60"/>
      <c r="E53" s="60"/>
      <c r="F53" s="60"/>
    </row>
    <row r="54" spans="1:6" ht="15">
      <c r="A54" s="59" t="s">
        <v>560</v>
      </c>
      <c r="B54" s="60"/>
      <c r="C54" s="60"/>
      <c r="D54" s="60"/>
      <c r="E54" s="60"/>
      <c r="F54" s="60"/>
    </row>
    <row r="55" spans="1:6" ht="15">
      <c r="A55" s="67"/>
      <c r="B55" s="45"/>
      <c r="C55" s="45"/>
      <c r="D55" s="45"/>
      <c r="E55" s="45"/>
      <c r="F55" s="45"/>
    </row>
    <row r="56" spans="1:6" ht="44.25" customHeight="1">
      <c r="A56" s="19" t="s">
        <v>561</v>
      </c>
      <c r="B56" s="45"/>
      <c r="C56" s="45"/>
      <c r="D56" s="45"/>
      <c r="E56" s="45"/>
      <c r="F56" s="45"/>
    </row>
    <row r="57" spans="1:6" ht="20.100000000000001" customHeight="1">
      <c r="A57" s="59" t="s">
        <v>556</v>
      </c>
      <c r="B57" s="60"/>
      <c r="C57" s="60"/>
      <c r="D57" s="60"/>
      <c r="E57" s="60"/>
      <c r="F57" s="60"/>
    </row>
    <row r="58" spans="1:6" ht="20.100000000000001" customHeight="1">
      <c r="A58" s="59" t="s">
        <v>557</v>
      </c>
      <c r="B58" s="60"/>
      <c r="C58" s="60"/>
      <c r="D58" s="60"/>
      <c r="E58" s="60"/>
      <c r="F58" s="60"/>
    </row>
    <row r="59" spans="1:6" ht="20.100000000000001" customHeight="1">
      <c r="A59" s="67"/>
      <c r="B59" s="45"/>
      <c r="C59" s="45"/>
      <c r="D59" s="45"/>
      <c r="E59" s="45"/>
      <c r="F59" s="45"/>
    </row>
    <row r="60" spans="1:6" ht="20.100000000000001" customHeight="1">
      <c r="A60" s="19" t="s">
        <v>562</v>
      </c>
      <c r="B60" s="45"/>
      <c r="C60" s="45"/>
      <c r="D60" s="45"/>
      <c r="E60" s="45"/>
      <c r="F60" s="45"/>
    </row>
    <row r="61" spans="1:6" ht="20.100000000000001" customHeight="1">
      <c r="A61" s="59" t="s">
        <v>563</v>
      </c>
      <c r="B61" s="60"/>
      <c r="C61" s="60"/>
      <c r="D61" s="60"/>
      <c r="E61" s="60"/>
      <c r="F61" s="60"/>
    </row>
    <row r="62" spans="1:6" ht="20.100000000000001" customHeight="1">
      <c r="A62" s="59" t="s">
        <v>564</v>
      </c>
      <c r="B62" s="120"/>
      <c r="C62" s="60"/>
      <c r="D62" s="60"/>
      <c r="E62" s="60"/>
      <c r="F62" s="60"/>
    </row>
    <row r="63" spans="1:6" ht="20.100000000000001" customHeight="1">
      <c r="A63" s="67"/>
      <c r="B63" s="45"/>
      <c r="C63" s="45"/>
      <c r="D63" s="45"/>
      <c r="E63" s="45"/>
      <c r="F63" s="45"/>
    </row>
    <row r="64" spans="1:6" ht="20.100000000000001" customHeight="1">
      <c r="A64" s="19" t="s">
        <v>565</v>
      </c>
      <c r="B64" s="45"/>
      <c r="C64" s="45"/>
      <c r="D64" s="45"/>
      <c r="E64" s="45"/>
      <c r="F64" s="45"/>
    </row>
    <row r="65" spans="1:6" ht="20.100000000000001" customHeight="1">
      <c r="A65" s="59" t="s">
        <v>566</v>
      </c>
      <c r="B65" s="60"/>
      <c r="C65" s="60"/>
      <c r="D65" s="60"/>
      <c r="E65" s="60"/>
      <c r="F65" s="60"/>
    </row>
    <row r="66" spans="1:6" ht="20.100000000000001" customHeight="1">
      <c r="A66" s="59" t="s">
        <v>567</v>
      </c>
      <c r="B66" s="60"/>
      <c r="C66" s="60"/>
      <c r="D66" s="60"/>
      <c r="E66" s="60"/>
      <c r="F66" s="60"/>
    </row>
    <row r="67" spans="1:6" ht="20.100000000000001" customHeight="1">
      <c r="A67" s="116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K9" sqref="K9"/>
    </sheetView>
  </sheetViews>
  <sheetFormatPr defaultColWidth="11" defaultRowHeight="1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>
      <c r="A1" s="143" t="s">
        <v>126</v>
      </c>
      <c r="B1" s="144"/>
      <c r="C1" s="144"/>
      <c r="D1" s="144"/>
      <c r="E1" s="144"/>
      <c r="F1" s="144"/>
      <c r="G1" s="144"/>
      <c r="H1" s="145"/>
    </row>
    <row r="2" spans="1:8">
      <c r="A2" s="106" t="str">
        <f>'Formato 1'!A2</f>
        <v>Universidad de Guanajuato</v>
      </c>
      <c r="B2" s="107"/>
      <c r="C2" s="107"/>
      <c r="D2" s="107"/>
      <c r="E2" s="107"/>
      <c r="F2" s="107"/>
      <c r="G2" s="107"/>
      <c r="H2" s="108"/>
    </row>
    <row r="3" spans="1:8" ht="15" customHeight="1">
      <c r="A3" s="109" t="s">
        <v>127</v>
      </c>
      <c r="B3" s="110"/>
      <c r="C3" s="110"/>
      <c r="D3" s="110"/>
      <c r="E3" s="110"/>
      <c r="F3" s="110"/>
      <c r="G3" s="110"/>
      <c r="H3" s="111"/>
    </row>
    <row r="4" spans="1:8" ht="15" customHeight="1">
      <c r="A4" s="109" t="str">
        <f>'Formato 1'!A4</f>
        <v>Al 31 de Diciembre de 2022 y al 30 de Junio de 2023 (b)</v>
      </c>
      <c r="B4" s="110"/>
      <c r="C4" s="110"/>
      <c r="D4" s="110"/>
      <c r="E4" s="110"/>
      <c r="F4" s="110"/>
      <c r="G4" s="110"/>
      <c r="H4" s="111"/>
    </row>
    <row r="5" spans="1:8">
      <c r="A5" s="112" t="s">
        <v>4</v>
      </c>
      <c r="B5" s="113"/>
      <c r="C5" s="113"/>
      <c r="D5" s="113"/>
      <c r="E5" s="113"/>
      <c r="F5" s="113"/>
      <c r="G5" s="113"/>
      <c r="H5" s="114"/>
    </row>
    <row r="6" spans="1:8" ht="41.45" customHeight="1">
      <c r="A6" s="5" t="s">
        <v>128</v>
      </c>
      <c r="B6" s="6" t="s">
        <v>129</v>
      </c>
      <c r="C6" s="5" t="s">
        <v>130</v>
      </c>
      <c r="D6" s="5" t="s">
        <v>131</v>
      </c>
      <c r="E6" s="5" t="s">
        <v>132</v>
      </c>
      <c r="F6" s="5" t="s">
        <v>133</v>
      </c>
      <c r="G6" s="5" t="s">
        <v>134</v>
      </c>
      <c r="H6" s="7" t="s">
        <v>135</v>
      </c>
    </row>
    <row r="7" spans="1:8">
      <c r="A7" s="98"/>
      <c r="B7" s="99"/>
      <c r="C7" s="99"/>
      <c r="D7" s="99"/>
      <c r="E7" s="99"/>
      <c r="F7" s="99"/>
      <c r="G7" s="99"/>
      <c r="H7" s="99"/>
    </row>
    <row r="8" spans="1:8">
      <c r="A8" s="8" t="s">
        <v>136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>
      <c r="A9" s="100" t="s">
        <v>137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>
      <c r="A10" s="101" t="s">
        <v>138</v>
      </c>
      <c r="B10" s="102">
        <v>0</v>
      </c>
      <c r="C10" s="47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>
      <c r="A11" s="101" t="s">
        <v>139</v>
      </c>
      <c r="B11" s="102">
        <v>0</v>
      </c>
      <c r="C11" s="47">
        <v>0</v>
      </c>
      <c r="D11" s="102">
        <v>0</v>
      </c>
      <c r="E11" s="102">
        <v>0</v>
      </c>
      <c r="F11" s="102">
        <v>0</v>
      </c>
      <c r="G11" s="47">
        <v>0</v>
      </c>
      <c r="H11" s="47">
        <v>0</v>
      </c>
    </row>
    <row r="12" spans="1:8" ht="16.5" customHeight="1">
      <c r="A12" s="101" t="s">
        <v>140</v>
      </c>
      <c r="B12" s="102">
        <v>0</v>
      </c>
      <c r="C12" s="47">
        <v>0</v>
      </c>
      <c r="D12" s="102">
        <v>0</v>
      </c>
      <c r="E12" s="102">
        <v>0</v>
      </c>
      <c r="F12" s="102">
        <v>0</v>
      </c>
      <c r="G12" s="47">
        <v>0</v>
      </c>
      <c r="H12" s="47">
        <v>0</v>
      </c>
    </row>
    <row r="13" spans="1:8">
      <c r="A13" s="100" t="s">
        <v>141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>
      <c r="A14" s="101" t="s">
        <v>142</v>
      </c>
      <c r="B14" s="102">
        <v>0</v>
      </c>
      <c r="C14" s="47">
        <v>0</v>
      </c>
      <c r="D14" s="102">
        <v>0</v>
      </c>
      <c r="E14" s="102">
        <v>0</v>
      </c>
      <c r="F14" s="102">
        <v>0</v>
      </c>
      <c r="G14" s="47">
        <v>0</v>
      </c>
      <c r="H14" s="47">
        <v>0</v>
      </c>
    </row>
    <row r="15" spans="1:8" ht="15" customHeight="1">
      <c r="A15" s="101" t="s">
        <v>143</v>
      </c>
      <c r="B15" s="102">
        <v>0</v>
      </c>
      <c r="C15" s="47">
        <v>0</v>
      </c>
      <c r="D15" s="102">
        <v>0</v>
      </c>
      <c r="E15" s="102">
        <v>0</v>
      </c>
      <c r="F15" s="102">
        <v>0</v>
      </c>
      <c r="G15" s="47">
        <v>0</v>
      </c>
      <c r="H15" s="47">
        <v>0</v>
      </c>
    </row>
    <row r="16" spans="1:8">
      <c r="A16" s="101" t="s">
        <v>144</v>
      </c>
      <c r="B16" s="102">
        <v>0</v>
      </c>
      <c r="C16" s="47">
        <v>0</v>
      </c>
      <c r="D16" s="102">
        <v>0</v>
      </c>
      <c r="E16" s="102">
        <v>0</v>
      </c>
      <c r="F16" s="102">
        <v>0</v>
      </c>
      <c r="G16" s="47">
        <v>0</v>
      </c>
      <c r="H16" s="47">
        <v>0</v>
      </c>
    </row>
    <row r="17" spans="1:8">
      <c r="A17" s="103"/>
      <c r="B17" s="87"/>
      <c r="C17" s="87"/>
      <c r="D17" s="87"/>
      <c r="E17" s="87"/>
      <c r="F17" s="87"/>
      <c r="G17" s="87"/>
      <c r="H17" s="87"/>
    </row>
    <row r="18" spans="1:8">
      <c r="A18" s="8" t="s">
        <v>145</v>
      </c>
      <c r="B18" s="4">
        <v>900981869</v>
      </c>
      <c r="C18" s="104"/>
      <c r="D18" s="104"/>
      <c r="E18" s="104"/>
      <c r="F18" s="4">
        <v>866962083</v>
      </c>
      <c r="G18" s="104"/>
      <c r="H18" s="104"/>
    </row>
    <row r="19" spans="1:8" ht="16.5" customHeight="1">
      <c r="A19" s="103"/>
      <c r="B19" s="87"/>
      <c r="C19" s="87"/>
      <c r="D19" s="87"/>
      <c r="E19" s="87"/>
      <c r="F19" s="87"/>
      <c r="G19" s="87"/>
      <c r="H19" s="87"/>
    </row>
    <row r="20" spans="1:8" ht="14.45" customHeight="1">
      <c r="A20" s="8" t="s">
        <v>146</v>
      </c>
      <c r="B20" s="4">
        <f t="shared" ref="B20:H20" si="3">B8+B18</f>
        <v>900981869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866962083</v>
      </c>
      <c r="G20" s="4">
        <f t="shared" si="3"/>
        <v>0</v>
      </c>
      <c r="H20" s="4">
        <f t="shared" si="3"/>
        <v>0</v>
      </c>
    </row>
    <row r="21" spans="1:8" ht="16.5" customHeight="1">
      <c r="A21" s="103"/>
      <c r="B21" s="49"/>
      <c r="C21" s="49"/>
      <c r="D21" s="49"/>
      <c r="E21" s="49"/>
      <c r="F21" s="49"/>
      <c r="G21" s="49"/>
      <c r="H21" s="49"/>
    </row>
    <row r="22" spans="1:8" ht="16.5" customHeight="1">
      <c r="A22" s="8" t="s">
        <v>147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>
      <c r="A23" s="105" t="s">
        <v>148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>
      <c r="A24" s="105" t="s">
        <v>149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>
      <c r="A25" s="105" t="s">
        <v>150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>
      <c r="A26" s="9"/>
      <c r="B26" s="49"/>
      <c r="C26" s="49"/>
      <c r="D26" s="49"/>
      <c r="E26" s="49"/>
      <c r="F26" s="49"/>
      <c r="G26" s="49"/>
      <c r="H26" s="49"/>
    </row>
    <row r="27" spans="1:8" ht="16.5" customHeight="1">
      <c r="A27" s="8" t="s">
        <v>151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>
      <c r="A28" s="105" t="s">
        <v>152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>
      <c r="A29" s="105" t="s">
        <v>153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>
      <c r="A30" s="105" t="s">
        <v>154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>
      <c r="A31" s="10" t="s">
        <v>155</v>
      </c>
      <c r="B31" s="54"/>
      <c r="C31" s="54"/>
      <c r="D31" s="54"/>
      <c r="E31" s="54"/>
      <c r="F31" s="54"/>
      <c r="G31" s="54"/>
      <c r="H31" s="54"/>
    </row>
    <row r="32" spans="1:8">
      <c r="A32" s="61"/>
    </row>
    <row r="33" spans="1:8" ht="14.45" customHeight="1">
      <c r="A33" s="146" t="s">
        <v>156</v>
      </c>
      <c r="B33" s="146"/>
      <c r="C33" s="146"/>
      <c r="D33" s="146"/>
      <c r="E33" s="146"/>
      <c r="F33" s="146"/>
      <c r="G33" s="146"/>
      <c r="H33" s="146"/>
    </row>
    <row r="34" spans="1:8" ht="14.45" customHeight="1">
      <c r="A34" s="146"/>
      <c r="B34" s="146"/>
      <c r="C34" s="146"/>
      <c r="D34" s="146"/>
      <c r="E34" s="146"/>
      <c r="F34" s="146"/>
      <c r="G34" s="146"/>
      <c r="H34" s="146"/>
    </row>
    <row r="35" spans="1:8" ht="14.45" customHeight="1">
      <c r="A35" s="146"/>
      <c r="B35" s="146"/>
      <c r="C35" s="146"/>
      <c r="D35" s="146"/>
      <c r="E35" s="146"/>
      <c r="F35" s="146"/>
      <c r="G35" s="146"/>
      <c r="H35" s="146"/>
    </row>
    <row r="36" spans="1:8" ht="14.45" customHeight="1">
      <c r="A36" s="146"/>
      <c r="B36" s="146"/>
      <c r="C36" s="146"/>
      <c r="D36" s="146"/>
      <c r="E36" s="146"/>
      <c r="F36" s="146"/>
      <c r="G36" s="146"/>
      <c r="H36" s="146"/>
    </row>
    <row r="37" spans="1:8" ht="14.45" customHeight="1">
      <c r="A37" s="146"/>
      <c r="B37" s="146"/>
      <c r="C37" s="146"/>
      <c r="D37" s="146"/>
      <c r="E37" s="146"/>
      <c r="F37" s="146"/>
      <c r="G37" s="146"/>
      <c r="H37" s="146"/>
    </row>
    <row r="38" spans="1:8">
      <c r="A38" s="61"/>
    </row>
    <row r="39" spans="1:8" ht="45">
      <c r="A39" s="5" t="s">
        <v>157</v>
      </c>
      <c r="B39" s="5" t="s">
        <v>158</v>
      </c>
      <c r="C39" s="5" t="s">
        <v>159</v>
      </c>
      <c r="D39" s="5" t="s">
        <v>160</v>
      </c>
      <c r="E39" s="5" t="s">
        <v>161</v>
      </c>
      <c r="F39" s="7" t="s">
        <v>162</v>
      </c>
    </row>
    <row r="40" spans="1:8">
      <c r="A40" s="45"/>
      <c r="B40" s="53"/>
      <c r="C40" s="53"/>
      <c r="D40" s="53"/>
      <c r="E40" s="53"/>
      <c r="F40" s="53"/>
    </row>
    <row r="41" spans="1:8">
      <c r="A41" s="8" t="s">
        <v>163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>
      <c r="A42" s="105" t="s">
        <v>164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>
      <c r="A43" s="105" t="s">
        <v>165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>
      <c r="A44" s="105" t="s">
        <v>166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>
      <c r="A45" s="11" t="s">
        <v>155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20:E20 G20:H20 B19:H19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A5" sqref="A5"/>
    </sheetView>
  </sheetViews>
  <sheetFormatPr defaultColWidth="11" defaultRowHeight="1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>
      <c r="A1" s="147" t="s">
        <v>167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>
      <c r="A2" s="106" t="str">
        <f>'Formato 1'!A2</f>
        <v>Universidad de Guanajuato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>
      <c r="A3" s="109" t="s">
        <v>168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>
      <c r="A4" s="109" t="s">
        <v>169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>
      <c r="A5" s="109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>
      <c r="A6" s="7" t="s">
        <v>170</v>
      </c>
      <c r="B6" s="7" t="s">
        <v>171</v>
      </c>
      <c r="C6" s="7" t="s">
        <v>172</v>
      </c>
      <c r="D6" s="7" t="s">
        <v>173</v>
      </c>
      <c r="E6" s="7" t="s">
        <v>174</v>
      </c>
      <c r="F6" s="7" t="s">
        <v>175</v>
      </c>
      <c r="G6" s="7" t="s">
        <v>176</v>
      </c>
      <c r="H6" s="7" t="s">
        <v>177</v>
      </c>
      <c r="I6" s="1" t="s">
        <v>178</v>
      </c>
      <c r="J6" s="1" t="s">
        <v>179</v>
      </c>
      <c r="K6" s="1" t="s">
        <v>180</v>
      </c>
    </row>
    <row r="7" spans="1:11">
      <c r="A7" s="50"/>
      <c r="B7" s="53" t="s">
        <v>181</v>
      </c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2" t="s">
        <v>182</v>
      </c>
      <c r="B8" s="94"/>
      <c r="C8" s="94"/>
      <c r="D8" s="94"/>
      <c r="E8" s="12">
        <f>SUM(E9:E12)</f>
        <v>0</v>
      </c>
      <c r="F8" s="94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>
      <c r="A9" s="95" t="s">
        <v>183</v>
      </c>
      <c r="B9" s="96">
        <v>44927</v>
      </c>
      <c r="C9" s="96">
        <v>44927</v>
      </c>
      <c r="D9" s="96">
        <v>44927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>
      <c r="A10" s="95" t="s">
        <v>184</v>
      </c>
      <c r="B10" s="96">
        <v>44927</v>
      </c>
      <c r="C10" s="96">
        <v>44927</v>
      </c>
      <c r="D10" s="96">
        <v>44927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>
      <c r="A11" s="95" t="s">
        <v>185</v>
      </c>
      <c r="B11" s="96">
        <v>44927</v>
      </c>
      <c r="C11" s="96">
        <v>44927</v>
      </c>
      <c r="D11" s="96">
        <v>44927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1">
      <c r="A12" s="95" t="s">
        <v>186</v>
      </c>
      <c r="B12" s="96">
        <v>44927</v>
      </c>
      <c r="C12" s="96">
        <v>44927</v>
      </c>
      <c r="D12" s="96">
        <v>44927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1">
      <c r="A13" s="13" t="s">
        <v>155</v>
      </c>
      <c r="B13" s="97"/>
      <c r="C13" s="97"/>
      <c r="D13" s="97"/>
      <c r="E13" s="45"/>
      <c r="F13" s="45"/>
      <c r="G13" s="45"/>
      <c r="H13" s="45"/>
      <c r="I13" s="45"/>
      <c r="J13" s="45"/>
      <c r="K13" s="45"/>
    </row>
    <row r="14" spans="1:11">
      <c r="A14" s="2" t="s">
        <v>187</v>
      </c>
      <c r="B14" s="94"/>
      <c r="C14" s="94"/>
      <c r="D14" s="94"/>
      <c r="E14" s="12">
        <f>SUM(E15:E18)</f>
        <v>0</v>
      </c>
      <c r="F14" s="94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>
      <c r="A15" s="95" t="s">
        <v>188</v>
      </c>
      <c r="B15" s="96">
        <v>44927</v>
      </c>
      <c r="C15" s="96">
        <v>44927</v>
      </c>
      <c r="D15" s="96">
        <v>44927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>
      <c r="A16" s="95" t="s">
        <v>189</v>
      </c>
      <c r="B16" s="96">
        <v>44927</v>
      </c>
      <c r="C16" s="96">
        <v>44927</v>
      </c>
      <c r="D16" s="96">
        <v>44927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1:11">
      <c r="A17" s="95" t="s">
        <v>190</v>
      </c>
      <c r="B17" s="96">
        <v>44927</v>
      </c>
      <c r="C17" s="96">
        <v>44927</v>
      </c>
      <c r="D17" s="96">
        <v>44927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>
      <c r="A18" s="95" t="s">
        <v>191</v>
      </c>
      <c r="B18" s="96">
        <v>44927</v>
      </c>
      <c r="C18" s="96">
        <v>44927</v>
      </c>
      <c r="D18" s="96">
        <v>44927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>
      <c r="A19" s="13"/>
      <c r="B19" s="97"/>
      <c r="C19" s="97"/>
      <c r="D19" s="97"/>
      <c r="E19" s="45"/>
      <c r="F19" s="45"/>
      <c r="G19" s="45"/>
      <c r="H19" s="45"/>
      <c r="I19" s="45"/>
      <c r="J19" s="45"/>
      <c r="K19" s="45"/>
    </row>
    <row r="20" spans="1:11">
      <c r="A20" s="2" t="s">
        <v>192</v>
      </c>
      <c r="B20" s="94"/>
      <c r="C20" s="94"/>
      <c r="D20" s="94"/>
      <c r="E20" s="12">
        <f>SUM(E8,E14)</f>
        <v>0</v>
      </c>
      <c r="F20" s="94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53" workbookViewId="0">
      <selection activeCell="A4" sqref="A4"/>
    </sheetView>
  </sheetViews>
  <sheetFormatPr defaultColWidth="11" defaultRowHeight="15"/>
  <cols>
    <col min="1" max="1" width="102.42578125" customWidth="1"/>
    <col min="2" max="2" width="23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>
      <c r="A1" s="147" t="s">
        <v>193</v>
      </c>
      <c r="B1" s="148"/>
      <c r="C1" s="148"/>
      <c r="D1" s="149"/>
    </row>
    <row r="2" spans="1:4">
      <c r="A2" s="106" t="str">
        <f>'Formato 1'!A2</f>
        <v>Universidad de Guanajuato</v>
      </c>
      <c r="B2" s="107"/>
      <c r="C2" s="107"/>
      <c r="D2" s="108"/>
    </row>
    <row r="3" spans="1:4">
      <c r="A3" s="109" t="s">
        <v>194</v>
      </c>
      <c r="B3" s="110"/>
      <c r="C3" s="110"/>
      <c r="D3" s="111"/>
    </row>
    <row r="4" spans="1:4">
      <c r="A4" s="109" t="str">
        <f>'Formato 3'!A4</f>
        <v>Del 1 de Enero al 30 de Junio de 2023 (b)</v>
      </c>
      <c r="B4" s="110"/>
      <c r="C4" s="110"/>
      <c r="D4" s="111"/>
    </row>
    <row r="5" spans="1:4">
      <c r="A5" s="112" t="s">
        <v>4</v>
      </c>
      <c r="B5" s="113"/>
      <c r="C5" s="113"/>
      <c r="D5" s="114"/>
    </row>
    <row r="6" spans="1:4" ht="41.45" customHeight="1"/>
    <row r="7" spans="1:4" ht="30">
      <c r="A7" s="14" t="s">
        <v>8</v>
      </c>
      <c r="B7" s="7" t="s">
        <v>195</v>
      </c>
      <c r="C7" s="7" t="s">
        <v>196</v>
      </c>
      <c r="D7" s="7" t="s">
        <v>197</v>
      </c>
    </row>
    <row r="8" spans="1:4">
      <c r="A8" s="3" t="s">
        <v>198</v>
      </c>
      <c r="B8" s="15">
        <f>SUM(B9:B11)</f>
        <v>4017403856.924417</v>
      </c>
      <c r="C8" s="15">
        <f>SUM(C9:C11)</f>
        <v>2063684309.0499997</v>
      </c>
      <c r="D8" s="15">
        <f>SUM(D9:D11)</f>
        <v>2063684308.0499997</v>
      </c>
    </row>
    <row r="9" spans="1:4">
      <c r="A9" s="58" t="s">
        <v>199</v>
      </c>
      <c r="B9" s="89">
        <v>1661688988.2544169</v>
      </c>
      <c r="C9" s="89">
        <v>840775029.51000011</v>
      </c>
      <c r="D9" s="89">
        <v>840775029.51000011</v>
      </c>
    </row>
    <row r="10" spans="1:4">
      <c r="A10" s="58" t="s">
        <v>200</v>
      </c>
      <c r="B10" s="89">
        <v>2222980789</v>
      </c>
      <c r="C10" s="89">
        <v>1222909278.5399997</v>
      </c>
      <c r="D10" s="89">
        <v>1222909278.5399997</v>
      </c>
    </row>
    <row r="11" spans="1:4">
      <c r="A11" s="58" t="s">
        <v>201</v>
      </c>
      <c r="B11" s="89">
        <v>132734079.67</v>
      </c>
      <c r="C11" s="89">
        <v>1</v>
      </c>
      <c r="D11" s="89">
        <v>0</v>
      </c>
    </row>
    <row r="12" spans="1:4">
      <c r="A12" s="46"/>
      <c r="B12" s="87"/>
      <c r="C12" s="87"/>
      <c r="D12" s="87"/>
    </row>
    <row r="13" spans="1:4">
      <c r="A13" s="3" t="s">
        <v>202</v>
      </c>
      <c r="B13" s="15">
        <f>B14+B15</f>
        <v>4017403856.9999995</v>
      </c>
      <c r="C13" s="15">
        <f>C14+C15</f>
        <v>1728129570.8699999</v>
      </c>
      <c r="D13" s="15">
        <f>D14+D15</f>
        <v>1705014849.03</v>
      </c>
    </row>
    <row r="14" spans="1:4">
      <c r="A14" s="58" t="s">
        <v>203</v>
      </c>
      <c r="B14" s="89">
        <v>1794423068.3100019</v>
      </c>
      <c r="C14" s="89">
        <v>730145356.42999995</v>
      </c>
      <c r="D14" s="89">
        <v>715649608.49000001</v>
      </c>
    </row>
    <row r="15" spans="1:4">
      <c r="A15" s="58" t="s">
        <v>204</v>
      </c>
      <c r="B15" s="89">
        <v>2222980788.6899977</v>
      </c>
      <c r="C15" s="89">
        <v>997984214.44000006</v>
      </c>
      <c r="D15" s="89">
        <v>989365240.53999996</v>
      </c>
    </row>
    <row r="16" spans="1:4">
      <c r="A16" s="46"/>
      <c r="B16" s="87"/>
      <c r="C16" s="87"/>
      <c r="D16" s="87"/>
    </row>
    <row r="17" spans="1:4">
      <c r="A17" s="3" t="s">
        <v>205</v>
      </c>
      <c r="B17" s="16">
        <v>0</v>
      </c>
      <c r="C17" s="15">
        <f>C18+C19</f>
        <v>83418241.939999998</v>
      </c>
      <c r="D17" s="15">
        <f>D18+D19</f>
        <v>80587596.560000002</v>
      </c>
    </row>
    <row r="18" spans="1:4">
      <c r="A18" s="58" t="s">
        <v>206</v>
      </c>
      <c r="B18" s="17">
        <v>0</v>
      </c>
      <c r="C18" s="47">
        <v>56632197.00999999</v>
      </c>
      <c r="D18" s="47">
        <v>54155447.490000002</v>
      </c>
    </row>
    <row r="19" spans="1:4">
      <c r="A19" s="58" t="s">
        <v>207</v>
      </c>
      <c r="B19" s="17">
        <v>0</v>
      </c>
      <c r="C19" s="47">
        <v>26786044.930000003</v>
      </c>
      <c r="D19" s="47">
        <v>26432149.070000004</v>
      </c>
    </row>
    <row r="20" spans="1:4">
      <c r="A20" s="46"/>
      <c r="B20" s="87"/>
      <c r="C20" s="87"/>
      <c r="D20" s="87"/>
    </row>
    <row r="21" spans="1:4">
      <c r="A21" s="3" t="s">
        <v>208</v>
      </c>
      <c r="B21" s="15">
        <f>B8-B13+B17</f>
        <v>-7.5582504272460938E-2</v>
      </c>
      <c r="C21" s="15">
        <f>C8-C13+C17</f>
        <v>418972980.11999983</v>
      </c>
      <c r="D21" s="15">
        <f>D8-D13+D17</f>
        <v>439257055.57999974</v>
      </c>
    </row>
    <row r="22" spans="1:4">
      <c r="A22" s="3"/>
      <c r="B22" s="87"/>
      <c r="C22" s="87"/>
      <c r="D22" s="87"/>
    </row>
    <row r="23" spans="1:4">
      <c r="A23" s="3" t="s">
        <v>209</v>
      </c>
      <c r="B23" s="15">
        <f>B21-B11</f>
        <v>-132734079.74558251</v>
      </c>
      <c r="C23" s="15">
        <f>C21-C11</f>
        <v>418972979.11999983</v>
      </c>
      <c r="D23" s="15">
        <f>D21-D11</f>
        <v>439257055.57999974</v>
      </c>
    </row>
    <row r="24" spans="1:4">
      <c r="A24" s="3"/>
      <c r="B24" s="18"/>
      <c r="C24" s="18"/>
      <c r="D24" s="18"/>
    </row>
    <row r="25" spans="1:4">
      <c r="A25" s="19" t="s">
        <v>210</v>
      </c>
      <c r="B25" s="15">
        <f>B23-B17</f>
        <v>-132734079.74558251</v>
      </c>
      <c r="C25" s="15">
        <f>C23-C17</f>
        <v>335554737.17999983</v>
      </c>
      <c r="D25" s="15">
        <f>D23-D17</f>
        <v>358669459.01999974</v>
      </c>
    </row>
    <row r="26" spans="1:4">
      <c r="A26" s="20"/>
      <c r="B26" s="81"/>
      <c r="C26" s="81"/>
      <c r="D26" s="81"/>
    </row>
    <row r="27" spans="1:4">
      <c r="A27" s="61"/>
    </row>
    <row r="28" spans="1:4">
      <c r="A28" s="14" t="s">
        <v>211</v>
      </c>
      <c r="B28" s="7" t="s">
        <v>212</v>
      </c>
      <c r="C28" s="7" t="s">
        <v>196</v>
      </c>
      <c r="D28" s="7" t="s">
        <v>213</v>
      </c>
    </row>
    <row r="29" spans="1:4">
      <c r="A29" s="3" t="s">
        <v>214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>
      <c r="A30" s="58" t="s">
        <v>215</v>
      </c>
      <c r="B30" s="47">
        <v>0</v>
      </c>
      <c r="C30" s="47">
        <v>0</v>
      </c>
      <c r="D30" s="47">
        <v>0</v>
      </c>
    </row>
    <row r="31" spans="1:4">
      <c r="A31" s="58" t="s">
        <v>216</v>
      </c>
      <c r="B31" s="47">
        <v>0</v>
      </c>
      <c r="C31" s="47">
        <v>0</v>
      </c>
      <c r="D31" s="47">
        <v>0</v>
      </c>
    </row>
    <row r="32" spans="1:4">
      <c r="A32" s="45"/>
      <c r="B32" s="49"/>
      <c r="C32" s="49"/>
      <c r="D32" s="49"/>
    </row>
    <row r="33" spans="1:4" ht="14.45" customHeight="1">
      <c r="A33" s="3" t="s">
        <v>217</v>
      </c>
      <c r="B33" s="4">
        <f>B25+B29</f>
        <v>-132734079.74558251</v>
      </c>
      <c r="C33" s="4">
        <f>C25+C29</f>
        <v>335554737.17999983</v>
      </c>
      <c r="D33" s="4">
        <f>D25+D29</f>
        <v>358669459.01999974</v>
      </c>
    </row>
    <row r="34" spans="1:4" ht="14.45" customHeight="1">
      <c r="A34" s="55"/>
      <c r="B34" s="56"/>
      <c r="C34" s="56"/>
      <c r="D34" s="56"/>
    </row>
    <row r="35" spans="1:4" ht="14.45" customHeight="1">
      <c r="A35" s="61"/>
    </row>
    <row r="36" spans="1:4" ht="14.45" customHeight="1">
      <c r="A36" s="14" t="s">
        <v>211</v>
      </c>
      <c r="B36" s="7" t="s">
        <v>218</v>
      </c>
      <c r="C36" s="7" t="s">
        <v>196</v>
      </c>
      <c r="D36" s="7" t="s">
        <v>197</v>
      </c>
    </row>
    <row r="37" spans="1:4" ht="14.45" customHeight="1">
      <c r="A37" s="3" t="s">
        <v>219</v>
      </c>
      <c r="B37" s="4">
        <f>B38+B39</f>
        <v>132734079.67</v>
      </c>
      <c r="C37" s="4">
        <f>C38+C39</f>
        <v>0</v>
      </c>
      <c r="D37" s="4">
        <f>D38+D39</f>
        <v>0</v>
      </c>
    </row>
    <row r="38" spans="1:4">
      <c r="A38" s="58" t="s">
        <v>220</v>
      </c>
      <c r="B38" s="47">
        <v>132734079.67</v>
      </c>
      <c r="C38" s="47">
        <v>0</v>
      </c>
      <c r="D38" s="47">
        <v>0</v>
      </c>
    </row>
    <row r="39" spans="1:4">
      <c r="A39" s="58" t="s">
        <v>221</v>
      </c>
      <c r="B39" s="47">
        <v>0</v>
      </c>
      <c r="C39" s="47">
        <v>0</v>
      </c>
      <c r="D39" s="47">
        <v>0</v>
      </c>
    </row>
    <row r="40" spans="1:4">
      <c r="A40" s="3" t="s">
        <v>222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>
      <c r="A41" s="58" t="s">
        <v>223</v>
      </c>
      <c r="B41" s="47">
        <v>0</v>
      </c>
      <c r="C41" s="47">
        <v>0</v>
      </c>
      <c r="D41" s="47">
        <v>0</v>
      </c>
    </row>
    <row r="42" spans="1:4">
      <c r="A42" s="58" t="s">
        <v>224</v>
      </c>
      <c r="B42" s="47">
        <v>0</v>
      </c>
      <c r="C42" s="47">
        <v>0</v>
      </c>
      <c r="D42" s="47">
        <v>0</v>
      </c>
    </row>
    <row r="43" spans="1:4">
      <c r="A43" s="45"/>
      <c r="B43" s="49"/>
      <c r="C43" s="49"/>
      <c r="D43" s="49"/>
    </row>
    <row r="44" spans="1:4">
      <c r="A44" s="3" t="s">
        <v>225</v>
      </c>
      <c r="B44" s="4">
        <f>B37-B40</f>
        <v>132734079.67</v>
      </c>
      <c r="C44" s="4">
        <f>C37-C40</f>
        <v>0</v>
      </c>
      <c r="D44" s="4">
        <f>D37-D40</f>
        <v>0</v>
      </c>
    </row>
    <row r="45" spans="1:4">
      <c r="A45" s="21"/>
      <c r="B45" s="56"/>
      <c r="C45" s="56"/>
      <c r="D45" s="56"/>
    </row>
    <row r="47" spans="1:4" ht="30">
      <c r="A47" s="14" t="s">
        <v>211</v>
      </c>
      <c r="B47" s="7" t="s">
        <v>218</v>
      </c>
      <c r="C47" s="7" t="s">
        <v>196</v>
      </c>
      <c r="D47" s="7" t="s">
        <v>197</v>
      </c>
    </row>
    <row r="48" spans="1:4">
      <c r="A48" s="90" t="s">
        <v>226</v>
      </c>
      <c r="B48" s="91">
        <f>B9</f>
        <v>1661688988.2544169</v>
      </c>
      <c r="C48" s="91">
        <f>C9</f>
        <v>840775029.51000011</v>
      </c>
      <c r="D48" s="91">
        <f>D9</f>
        <v>840775029.51000011</v>
      </c>
    </row>
    <row r="49" spans="1:4">
      <c r="A49" s="22" t="s">
        <v>227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>
      <c r="A50" s="92" t="s">
        <v>220</v>
      </c>
      <c r="B50" s="47">
        <v>0</v>
      </c>
      <c r="C50" s="47">
        <v>0</v>
      </c>
      <c r="D50" s="47">
        <v>0</v>
      </c>
    </row>
    <row r="51" spans="1:4">
      <c r="A51" s="92" t="s">
        <v>223</v>
      </c>
      <c r="B51" s="47">
        <v>0</v>
      </c>
      <c r="C51" s="47">
        <v>0</v>
      </c>
      <c r="D51" s="47">
        <v>0</v>
      </c>
    </row>
    <row r="52" spans="1:4">
      <c r="A52" s="45"/>
      <c r="B52" s="49"/>
      <c r="C52" s="49"/>
      <c r="D52" s="49"/>
    </row>
    <row r="53" spans="1:4">
      <c r="A53" s="58" t="s">
        <v>203</v>
      </c>
      <c r="B53" s="47">
        <f>B14</f>
        <v>1794423068.3100019</v>
      </c>
      <c r="C53" s="47">
        <f>C14</f>
        <v>730145356.42999995</v>
      </c>
      <c r="D53" s="47">
        <f>D14</f>
        <v>715649608.49000001</v>
      </c>
    </row>
    <row r="54" spans="1:4">
      <c r="A54" s="45"/>
      <c r="B54" s="49"/>
      <c r="C54" s="49"/>
      <c r="D54" s="49"/>
    </row>
    <row r="55" spans="1:4">
      <c r="A55" s="58" t="s">
        <v>206</v>
      </c>
      <c r="B55" s="23">
        <v>0</v>
      </c>
      <c r="C55" s="47">
        <f>C18</f>
        <v>56632197.00999999</v>
      </c>
      <c r="D55" s="47">
        <f>D18</f>
        <v>54155447.490000002</v>
      </c>
    </row>
    <row r="56" spans="1:4">
      <c r="A56" s="45"/>
      <c r="B56" s="49"/>
      <c r="C56" s="49"/>
      <c r="D56" s="49"/>
    </row>
    <row r="57" spans="1:4">
      <c r="A57" s="19" t="s">
        <v>228</v>
      </c>
      <c r="B57" s="4">
        <f>B48+B49-B53+B55</f>
        <v>-132734080.05558491</v>
      </c>
      <c r="C57" s="4">
        <f>C48+C49-C53+C55</f>
        <v>167261870.09000015</v>
      </c>
      <c r="D57" s="4">
        <f>D48+D49-D53+D55</f>
        <v>179280868.51000011</v>
      </c>
    </row>
    <row r="58" spans="1:4">
      <c r="A58" s="24"/>
      <c r="B58" s="25"/>
      <c r="C58" s="25"/>
      <c r="D58" s="25"/>
    </row>
    <row r="59" spans="1:4">
      <c r="A59" s="19" t="s">
        <v>229</v>
      </c>
      <c r="B59" s="4">
        <f>B57-B49</f>
        <v>-132734080.05558491</v>
      </c>
      <c r="C59" s="4">
        <f>C57-C49</f>
        <v>167261870.09000015</v>
      </c>
      <c r="D59" s="4">
        <f>D57-D49</f>
        <v>179280868.51000011</v>
      </c>
    </row>
    <row r="60" spans="1:4">
      <c r="A60" s="55"/>
      <c r="B60" s="56"/>
      <c r="C60" s="56"/>
      <c r="D60" s="56"/>
    </row>
    <row r="62" spans="1:4" ht="30">
      <c r="A62" s="14" t="s">
        <v>211</v>
      </c>
      <c r="B62" s="7" t="s">
        <v>218</v>
      </c>
      <c r="C62" s="7" t="s">
        <v>196</v>
      </c>
      <c r="D62" s="7" t="s">
        <v>197</v>
      </c>
    </row>
    <row r="63" spans="1:4">
      <c r="A63" s="90" t="s">
        <v>200</v>
      </c>
      <c r="B63" s="93">
        <f>B10</f>
        <v>2222980789</v>
      </c>
      <c r="C63" s="93">
        <f>C10</f>
        <v>1222909278.5399997</v>
      </c>
      <c r="D63" s="93">
        <f>D10</f>
        <v>1222909278.5399997</v>
      </c>
    </row>
    <row r="64" spans="1:4" ht="30">
      <c r="A64" s="22" t="s">
        <v>230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>
      <c r="A65" s="92" t="s">
        <v>221</v>
      </c>
      <c r="B65" s="89">
        <v>0</v>
      </c>
      <c r="C65" s="89">
        <v>0</v>
      </c>
      <c r="D65" s="89">
        <v>0</v>
      </c>
    </row>
    <row r="66" spans="1:4">
      <c r="A66" s="92" t="s">
        <v>224</v>
      </c>
      <c r="B66" s="89">
        <v>0</v>
      </c>
      <c r="C66" s="89">
        <v>0</v>
      </c>
      <c r="D66" s="89">
        <v>0</v>
      </c>
    </row>
    <row r="67" spans="1:4">
      <c r="A67" s="45"/>
      <c r="B67" s="87"/>
      <c r="C67" s="87"/>
      <c r="D67" s="87"/>
    </row>
    <row r="68" spans="1:4">
      <c r="A68" s="58" t="s">
        <v>231</v>
      </c>
      <c r="B68" s="89">
        <f>B15</f>
        <v>2222980788.6899977</v>
      </c>
      <c r="C68" s="89">
        <f>C15</f>
        <v>997984214.44000006</v>
      </c>
      <c r="D68" s="89">
        <f>D15</f>
        <v>989365240.53999996</v>
      </c>
    </row>
    <row r="69" spans="1:4">
      <c r="A69" s="45"/>
      <c r="B69" s="87"/>
      <c r="C69" s="87"/>
      <c r="D69" s="87"/>
    </row>
    <row r="70" spans="1:4">
      <c r="A70" s="58" t="s">
        <v>207</v>
      </c>
      <c r="B70" s="17">
        <v>0</v>
      </c>
      <c r="C70" s="89">
        <f>C19</f>
        <v>26786044.930000003</v>
      </c>
      <c r="D70" s="89">
        <f>D19</f>
        <v>26432149.070000004</v>
      </c>
    </row>
    <row r="71" spans="1:4">
      <c r="A71" s="45"/>
      <c r="B71" s="87"/>
      <c r="C71" s="87"/>
      <c r="D71" s="87"/>
    </row>
    <row r="72" spans="1:4">
      <c r="A72" s="19" t="s">
        <v>232</v>
      </c>
      <c r="B72" s="15">
        <f>B63+B64-B68+B70</f>
        <v>0.31000232696533203</v>
      </c>
      <c r="C72" s="15">
        <f>C63+C64-C68+C70</f>
        <v>251711109.02999967</v>
      </c>
      <c r="D72" s="15">
        <f>D63+D64-D68+D70</f>
        <v>259976187.06999975</v>
      </c>
    </row>
    <row r="73" spans="1:4">
      <c r="A73" s="45"/>
      <c r="B73" s="87"/>
      <c r="C73" s="87"/>
      <c r="D73" s="87"/>
    </row>
    <row r="74" spans="1:4">
      <c r="A74" s="19" t="s">
        <v>233</v>
      </c>
      <c r="B74" s="15">
        <f>B72-B64</f>
        <v>0.31000232696533203</v>
      </c>
      <c r="C74" s="15">
        <f>C72-C64</f>
        <v>251711109.02999967</v>
      </c>
      <c r="D74" s="15">
        <f>D72-D64</f>
        <v>259976187.06999975</v>
      </c>
    </row>
    <row r="75" spans="1:4">
      <c r="A75" s="55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37 B48:D59 B63:D74 B12:D13 B16:D17 B39:D44 C38:D38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115" workbookViewId="0">
      <selection sqref="A1:G1"/>
    </sheetView>
  </sheetViews>
  <sheetFormatPr defaultColWidth="11" defaultRowHeight="1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>
      <c r="A1" s="147" t="s">
        <v>234</v>
      </c>
      <c r="B1" s="148"/>
      <c r="C1" s="148"/>
      <c r="D1" s="148"/>
      <c r="E1" s="148"/>
      <c r="F1" s="148"/>
      <c r="G1" s="149"/>
    </row>
    <row r="2" spans="1:7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>
      <c r="A3" s="109" t="s">
        <v>235</v>
      </c>
      <c r="B3" s="110"/>
      <c r="C3" s="110"/>
      <c r="D3" s="110"/>
      <c r="E3" s="110"/>
      <c r="F3" s="110"/>
      <c r="G3" s="111"/>
    </row>
    <row r="4" spans="1:7">
      <c r="A4" s="109" t="str">
        <f>'Formato 3'!A4</f>
        <v>Del 1 de Enero al 30 de Junio de 2023 (b)</v>
      </c>
      <c r="B4" s="110"/>
      <c r="C4" s="110"/>
      <c r="D4" s="110"/>
      <c r="E4" s="110"/>
      <c r="F4" s="110"/>
      <c r="G4" s="111"/>
    </row>
    <row r="5" spans="1:7">
      <c r="A5" s="112" t="s">
        <v>4</v>
      </c>
      <c r="B5" s="113"/>
      <c r="C5" s="113"/>
      <c r="D5" s="113"/>
      <c r="E5" s="113"/>
      <c r="F5" s="113"/>
      <c r="G5" s="114"/>
    </row>
    <row r="6" spans="1:7" ht="41.45" customHeight="1">
      <c r="A6" s="150" t="s">
        <v>236</v>
      </c>
      <c r="B6" s="152" t="s">
        <v>237</v>
      </c>
      <c r="C6" s="152"/>
      <c r="D6" s="152"/>
      <c r="E6" s="152"/>
      <c r="F6" s="152"/>
      <c r="G6" s="152" t="s">
        <v>238</v>
      </c>
    </row>
    <row r="7" spans="1:7" ht="30">
      <c r="A7" s="151"/>
      <c r="B7" s="26" t="s">
        <v>239</v>
      </c>
      <c r="C7" s="7" t="s">
        <v>240</v>
      </c>
      <c r="D7" s="26" t="s">
        <v>241</v>
      </c>
      <c r="E7" s="26" t="s">
        <v>196</v>
      </c>
      <c r="F7" s="26" t="s">
        <v>242</v>
      </c>
      <c r="G7" s="152"/>
    </row>
    <row r="8" spans="1:7">
      <c r="A8" s="27" t="s">
        <v>243</v>
      </c>
      <c r="B8" s="87"/>
      <c r="C8" s="87"/>
      <c r="D8" s="87"/>
      <c r="E8" s="87"/>
      <c r="F8" s="87"/>
      <c r="G8" s="87"/>
    </row>
    <row r="9" spans="1:7">
      <c r="A9" s="58" t="s">
        <v>244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</row>
    <row r="10" spans="1:7">
      <c r="A10" s="58" t="s">
        <v>245</v>
      </c>
      <c r="B10" s="60">
        <v>52822316.494416997</v>
      </c>
      <c r="C10" s="60">
        <v>0</v>
      </c>
      <c r="D10" s="60">
        <v>52822316.494416997</v>
      </c>
      <c r="E10" s="60">
        <v>26565807.479999997</v>
      </c>
      <c r="F10" s="60">
        <v>26565807.479999997</v>
      </c>
      <c r="G10" s="60">
        <f t="shared" ref="G10:G15" si="0">F10-B10</f>
        <v>-26256509.014417</v>
      </c>
    </row>
    <row r="11" spans="1:7">
      <c r="A11" s="58" t="s">
        <v>246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7">
      <c r="A12" s="58" t="s">
        <v>247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7">
      <c r="A13" s="58" t="s">
        <v>248</v>
      </c>
      <c r="B13" s="60">
        <v>11078000</v>
      </c>
      <c r="C13" s="60">
        <v>0</v>
      </c>
      <c r="D13" s="60">
        <v>11078000</v>
      </c>
      <c r="E13" s="60">
        <v>6797141.3200000571</v>
      </c>
      <c r="F13" s="60">
        <v>6797141.3200000571</v>
      </c>
      <c r="G13" s="60">
        <f t="shared" si="0"/>
        <v>-4280858.6799999429</v>
      </c>
    </row>
    <row r="14" spans="1:7">
      <c r="A14" s="58" t="s">
        <v>249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7">
      <c r="A15" s="58" t="s">
        <v>250</v>
      </c>
      <c r="B15" s="60">
        <v>385049745.75999999</v>
      </c>
      <c r="C15" s="60">
        <v>236287.77</v>
      </c>
      <c r="D15" s="60">
        <v>385286033.52999997</v>
      </c>
      <c r="E15" s="60">
        <v>220212388.22</v>
      </c>
      <c r="F15" s="60">
        <v>220212388.22</v>
      </c>
      <c r="G15" s="60">
        <f t="shared" si="0"/>
        <v>-164837357.53999999</v>
      </c>
    </row>
    <row r="16" spans="1:7">
      <c r="A16" s="88" t="s">
        <v>251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>
      <c r="A17" s="76" t="s">
        <v>252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>
      <c r="A18" s="76" t="s">
        <v>253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>
      <c r="A19" s="76" t="s">
        <v>254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>
      <c r="A20" s="76" t="s">
        <v>255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>
      <c r="A21" s="76" t="s">
        <v>256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>
      <c r="A22" s="76" t="s">
        <v>257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>
      <c r="A23" s="76" t="s">
        <v>258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>
      <c r="A24" s="76" t="s">
        <v>259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>
      <c r="A25" s="76" t="s">
        <v>260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>
      <c r="A26" s="76" t="s">
        <v>261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>
      <c r="A27" s="76" t="s">
        <v>262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>
      <c r="A28" s="58" t="s">
        <v>263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>
      <c r="A29" s="76" t="s">
        <v>264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>
      <c r="A30" s="76" t="s">
        <v>265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>
      <c r="A31" s="76" t="s">
        <v>266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>
      <c r="A32" s="76" t="s">
        <v>267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7" ht="14.45" customHeight="1">
      <c r="A33" s="76" t="s">
        <v>268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7" ht="14.45" customHeight="1">
      <c r="A34" s="58" t="s">
        <v>269</v>
      </c>
      <c r="B34" s="60">
        <v>1210439326</v>
      </c>
      <c r="C34" s="60">
        <v>28395056.420000002</v>
      </c>
      <c r="D34" s="60">
        <v>1238834382.4200001</v>
      </c>
      <c r="E34" s="60">
        <v>586476934.12</v>
      </c>
      <c r="F34" s="60">
        <v>586476934.12</v>
      </c>
      <c r="G34" s="60">
        <f t="shared" si="4"/>
        <v>-623962391.88</v>
      </c>
    </row>
    <row r="35" spans="1:7" ht="14.45" customHeight="1">
      <c r="A35" s="58" t="s">
        <v>270</v>
      </c>
      <c r="B35" s="60">
        <f t="shared" ref="B35:G35" si="5">B36</f>
        <v>2299600</v>
      </c>
      <c r="C35" s="60">
        <f t="shared" si="5"/>
        <v>25000</v>
      </c>
      <c r="D35" s="60">
        <f t="shared" si="5"/>
        <v>2324600</v>
      </c>
      <c r="E35" s="60">
        <f t="shared" si="5"/>
        <v>722758.37</v>
      </c>
      <c r="F35" s="60">
        <f t="shared" si="5"/>
        <v>722758.37</v>
      </c>
      <c r="G35" s="60">
        <f t="shared" si="5"/>
        <v>-1576841.63</v>
      </c>
    </row>
    <row r="36" spans="1:7" ht="14.45" customHeight="1">
      <c r="A36" s="76" t="s">
        <v>271</v>
      </c>
      <c r="B36" s="60">
        <v>2299600</v>
      </c>
      <c r="C36" s="60">
        <v>25000</v>
      </c>
      <c r="D36" s="60">
        <v>2324600</v>
      </c>
      <c r="E36" s="60">
        <v>722758.37</v>
      </c>
      <c r="F36" s="60">
        <v>722758.37</v>
      </c>
      <c r="G36" s="60">
        <f>F36-B36</f>
        <v>-1576841.63</v>
      </c>
    </row>
    <row r="37" spans="1:7" ht="14.45" customHeight="1">
      <c r="A37" s="58" t="s">
        <v>272</v>
      </c>
      <c r="B37" s="60">
        <f t="shared" ref="B37:G37" si="6">B38+B39</f>
        <v>0</v>
      </c>
      <c r="C37" s="60">
        <f t="shared" si="6"/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7">
      <c r="A38" s="76" t="s">
        <v>273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7">
      <c r="A39" s="76" t="s">
        <v>274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7">
      <c r="A40" s="45"/>
      <c r="B40" s="60"/>
      <c r="C40" s="60"/>
      <c r="D40" s="60"/>
      <c r="E40" s="60"/>
      <c r="F40" s="60"/>
      <c r="G40" s="60"/>
    </row>
    <row r="41" spans="1:7">
      <c r="A41" s="3" t="s">
        <v>275</v>
      </c>
      <c r="B41" s="12">
        <f t="shared" ref="B41:G41" si="7">SUM(B9,B10,B11,B12,B13,B14,B15,B16,B28,B34,B35,B37)</f>
        <v>1661688988.2544169</v>
      </c>
      <c r="C41" s="12">
        <f t="shared" si="7"/>
        <v>28656344.190000001</v>
      </c>
      <c r="D41" s="12">
        <f t="shared" si="7"/>
        <v>1690345332.444417</v>
      </c>
      <c r="E41" s="12">
        <f t="shared" si="7"/>
        <v>840775029.51000011</v>
      </c>
      <c r="F41" s="12">
        <f t="shared" si="7"/>
        <v>840775029.51000011</v>
      </c>
      <c r="G41" s="12">
        <f t="shared" si="7"/>
        <v>-820913958.74441695</v>
      </c>
    </row>
    <row r="42" spans="1:7">
      <c r="A42" s="3" t="s">
        <v>276</v>
      </c>
      <c r="B42" s="94"/>
      <c r="C42" s="94"/>
      <c r="D42" s="94"/>
      <c r="E42" s="94"/>
      <c r="F42" s="94"/>
      <c r="G42" s="12">
        <f>IF(G41&gt;0,G41,0)</f>
        <v>0</v>
      </c>
    </row>
    <row r="43" spans="1:7">
      <c r="A43" s="45"/>
      <c r="B43" s="45"/>
      <c r="C43" s="45"/>
      <c r="D43" s="45"/>
      <c r="E43" s="45"/>
      <c r="F43" s="45"/>
      <c r="G43" s="45"/>
    </row>
    <row r="44" spans="1:7">
      <c r="A44" s="3" t="s">
        <v>277</v>
      </c>
      <c r="B44" s="45"/>
      <c r="C44" s="45"/>
      <c r="D44" s="45"/>
      <c r="E44" s="45"/>
      <c r="F44" s="45"/>
      <c r="G44" s="45"/>
    </row>
    <row r="45" spans="1:7">
      <c r="A45" s="58" t="s">
        <v>278</v>
      </c>
      <c r="B45" s="60">
        <f t="shared" ref="B45:G45" si="8">SUM(B46:B53)</f>
        <v>0</v>
      </c>
      <c r="C45" s="60">
        <f t="shared" si="8"/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7">
      <c r="A46" s="79" t="s">
        <v>279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7">
      <c r="A47" s="79" t="s">
        <v>280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7">
      <c r="A48" s="79" t="s">
        <v>281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>
      <c r="A49" s="79" t="s">
        <v>282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>
      <c r="A50" s="79" t="s">
        <v>283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>
      <c r="A51" s="79" t="s">
        <v>284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ht="30">
      <c r="A52" s="80" t="s">
        <v>285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>
      <c r="A53" s="76" t="s">
        <v>286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>
      <c r="A54" s="58" t="s">
        <v>287</v>
      </c>
      <c r="B54" s="60">
        <f t="shared" ref="B54:G54" si="10">SUM(B55:B58)</f>
        <v>37016000</v>
      </c>
      <c r="C54" s="60">
        <f t="shared" si="10"/>
        <v>0</v>
      </c>
      <c r="D54" s="60">
        <f t="shared" si="10"/>
        <v>37016000</v>
      </c>
      <c r="E54" s="60">
        <f t="shared" si="10"/>
        <v>10098.519999999997</v>
      </c>
      <c r="F54" s="60">
        <f t="shared" si="10"/>
        <v>10098.519999999997</v>
      </c>
      <c r="G54" s="60">
        <f t="shared" si="10"/>
        <v>-37005901.479999997</v>
      </c>
    </row>
    <row r="55" spans="1:7">
      <c r="A55" s="80" t="s">
        <v>288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>
      <c r="A56" s="79" t="s">
        <v>289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>
      <c r="A57" s="79" t="s">
        <v>290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>
      <c r="A58" s="80" t="s">
        <v>291</v>
      </c>
      <c r="B58" s="60">
        <v>37016000</v>
      </c>
      <c r="C58" s="60">
        <v>0</v>
      </c>
      <c r="D58" s="60">
        <v>37016000</v>
      </c>
      <c r="E58" s="60">
        <v>10098.519999999997</v>
      </c>
      <c r="F58" s="60">
        <v>10098.519999999997</v>
      </c>
      <c r="G58" s="60">
        <f>F58-B58</f>
        <v>-37005901.479999997</v>
      </c>
    </row>
    <row r="59" spans="1:7">
      <c r="A59" s="58" t="s">
        <v>292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>
      <c r="A60" s="79" t="s">
        <v>293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>
      <c r="A61" s="79" t="s">
        <v>294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>
      <c r="A62" s="58" t="s">
        <v>295</v>
      </c>
      <c r="B62" s="60">
        <v>2185964789</v>
      </c>
      <c r="C62" s="60">
        <v>40216434</v>
      </c>
      <c r="D62" s="60">
        <v>2226181223</v>
      </c>
      <c r="E62" s="60">
        <v>1222899180.0199997</v>
      </c>
      <c r="F62" s="60">
        <v>1222899180.0199997</v>
      </c>
      <c r="G62" s="60">
        <f>F62-B62</f>
        <v>-963065608.98000026</v>
      </c>
    </row>
    <row r="63" spans="1:7">
      <c r="A63" s="58" t="s">
        <v>296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>
      <c r="A64" s="45"/>
      <c r="B64" s="45"/>
      <c r="C64" s="45"/>
      <c r="D64" s="45"/>
      <c r="E64" s="45"/>
      <c r="F64" s="45"/>
      <c r="G64" s="45"/>
    </row>
    <row r="65" spans="1:7">
      <c r="A65" s="3" t="s">
        <v>297</v>
      </c>
      <c r="B65" s="12">
        <f t="shared" ref="B65:G65" si="12">B45+B54+B59+B62+B63</f>
        <v>2222980789</v>
      </c>
      <c r="C65" s="12">
        <f t="shared" si="12"/>
        <v>40216434</v>
      </c>
      <c r="D65" s="12">
        <f t="shared" si="12"/>
        <v>2263197223</v>
      </c>
      <c r="E65" s="12">
        <f t="shared" si="12"/>
        <v>1222909278.5399997</v>
      </c>
      <c r="F65" s="12">
        <f t="shared" si="12"/>
        <v>1222909278.5399997</v>
      </c>
      <c r="G65" s="12">
        <f t="shared" si="12"/>
        <v>-1000071510.4600003</v>
      </c>
    </row>
    <row r="66" spans="1:7">
      <c r="A66" s="45"/>
      <c r="B66" s="45"/>
      <c r="C66" s="45"/>
      <c r="D66" s="45"/>
      <c r="E66" s="45"/>
      <c r="F66" s="45"/>
      <c r="G66" s="45"/>
    </row>
    <row r="67" spans="1:7">
      <c r="A67" s="3" t="s">
        <v>298</v>
      </c>
      <c r="B67" s="12">
        <f t="shared" ref="B67:G67" si="13">B68</f>
        <v>132734079.67</v>
      </c>
      <c r="C67" s="12">
        <f t="shared" si="13"/>
        <v>217144126.72999999</v>
      </c>
      <c r="D67" s="12">
        <f t="shared" si="13"/>
        <v>349878206.39999998</v>
      </c>
      <c r="E67" s="12">
        <f t="shared" si="13"/>
        <v>0</v>
      </c>
      <c r="F67" s="12">
        <f t="shared" si="13"/>
        <v>0</v>
      </c>
      <c r="G67" s="12">
        <f t="shared" si="13"/>
        <v>-132734079.67</v>
      </c>
    </row>
    <row r="68" spans="1:7">
      <c r="A68" s="58" t="s">
        <v>299</v>
      </c>
      <c r="B68" s="60">
        <v>132734079.67</v>
      </c>
      <c r="C68" s="60">
        <v>217144126.72999999</v>
      </c>
      <c r="D68" s="60">
        <v>349878206.39999998</v>
      </c>
      <c r="E68" s="60">
        <v>0</v>
      </c>
      <c r="F68" s="60">
        <v>0</v>
      </c>
      <c r="G68" s="60">
        <f>F68-B68</f>
        <v>-132734079.67</v>
      </c>
    </row>
    <row r="69" spans="1:7">
      <c r="A69" s="45"/>
      <c r="B69" s="45"/>
      <c r="C69" s="45"/>
      <c r="D69" s="45"/>
      <c r="E69" s="45"/>
      <c r="F69" s="45"/>
      <c r="G69" s="45"/>
    </row>
    <row r="70" spans="1:7">
      <c r="A70" s="3" t="s">
        <v>300</v>
      </c>
      <c r="B70" s="12">
        <f t="shared" ref="B70:G70" si="14">B41+B65+B67</f>
        <v>4017403856.924417</v>
      </c>
      <c r="C70" s="12">
        <f t="shared" si="14"/>
        <v>286016904.91999996</v>
      </c>
      <c r="D70" s="12">
        <f t="shared" si="14"/>
        <v>4303420761.8444166</v>
      </c>
      <c r="E70" s="12">
        <f t="shared" si="14"/>
        <v>2063684308.0499997</v>
      </c>
      <c r="F70" s="12">
        <f t="shared" si="14"/>
        <v>2063684308.0499997</v>
      </c>
      <c r="G70" s="12">
        <f t="shared" si="14"/>
        <v>-1953719548.8744173</v>
      </c>
    </row>
    <row r="71" spans="1:7">
      <c r="A71" s="45"/>
      <c r="B71" s="45"/>
      <c r="C71" s="45"/>
      <c r="D71" s="45"/>
      <c r="E71" s="45"/>
      <c r="F71" s="45"/>
      <c r="G71" s="45"/>
    </row>
    <row r="72" spans="1:7">
      <c r="A72" s="3" t="s">
        <v>301</v>
      </c>
      <c r="B72" s="45"/>
      <c r="C72" s="45"/>
      <c r="D72" s="45"/>
      <c r="E72" s="45"/>
      <c r="F72" s="45"/>
      <c r="G72" s="45"/>
    </row>
    <row r="73" spans="1:7" ht="30">
      <c r="A73" s="67" t="s">
        <v>302</v>
      </c>
      <c r="B73" s="60">
        <v>132734079.67</v>
      </c>
      <c r="C73" s="60">
        <v>104571571.23999999</v>
      </c>
      <c r="D73" s="60">
        <v>237305650.91</v>
      </c>
      <c r="E73" s="60">
        <v>1</v>
      </c>
      <c r="F73" s="60">
        <v>3</v>
      </c>
      <c r="G73" s="60">
        <f>F73-B73</f>
        <v>-132734076.67</v>
      </c>
    </row>
    <row r="74" spans="1:7" ht="30">
      <c r="A74" s="67" t="s">
        <v>303</v>
      </c>
      <c r="B74" s="60">
        <v>0</v>
      </c>
      <c r="C74" s="60">
        <v>112572555.48999998</v>
      </c>
      <c r="D74" s="60">
        <v>112572555.48999998</v>
      </c>
      <c r="E74" s="60">
        <v>1</v>
      </c>
      <c r="F74" s="60">
        <v>3</v>
      </c>
      <c r="G74" s="60">
        <f>F74-B74</f>
        <v>3</v>
      </c>
    </row>
    <row r="75" spans="1:7">
      <c r="A75" s="19" t="s">
        <v>304</v>
      </c>
      <c r="B75" s="12">
        <f t="shared" ref="B75:G75" si="15">B73+B74</f>
        <v>132734079.67</v>
      </c>
      <c r="C75" s="12">
        <f t="shared" si="15"/>
        <v>217144126.72999996</v>
      </c>
      <c r="D75" s="12">
        <f t="shared" si="15"/>
        <v>349878206.39999998</v>
      </c>
      <c r="E75" s="12">
        <f t="shared" si="15"/>
        <v>2</v>
      </c>
      <c r="F75" s="12">
        <f t="shared" si="15"/>
        <v>6</v>
      </c>
      <c r="G75" s="12">
        <f t="shared" si="15"/>
        <v>-132734073.67</v>
      </c>
    </row>
    <row r="76" spans="1:7">
      <c r="A76" s="55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833E5215-65C4-4533-BBF1-038ED2DE5E4D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sqref="A1:G1"/>
    </sheetView>
  </sheetViews>
  <sheetFormatPr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>
      <c r="A1" s="155" t="s">
        <v>305</v>
      </c>
      <c r="B1" s="148"/>
      <c r="C1" s="148"/>
      <c r="D1" s="148"/>
      <c r="E1" s="148"/>
      <c r="F1" s="148"/>
      <c r="G1" s="149"/>
    </row>
    <row r="2" spans="1:7">
      <c r="A2" s="121" t="str">
        <f>'Formato 1'!A2</f>
        <v>Universidad de Guanajuato</v>
      </c>
      <c r="B2" s="121"/>
      <c r="C2" s="121"/>
      <c r="D2" s="121"/>
      <c r="E2" s="121"/>
      <c r="F2" s="121"/>
      <c r="G2" s="121"/>
    </row>
    <row r="3" spans="1:7">
      <c r="A3" s="122" t="s">
        <v>306</v>
      </c>
      <c r="B3" s="122"/>
      <c r="C3" s="122"/>
      <c r="D3" s="122"/>
      <c r="E3" s="122"/>
      <c r="F3" s="122"/>
      <c r="G3" s="122"/>
    </row>
    <row r="4" spans="1:7">
      <c r="A4" s="122" t="s">
        <v>307</v>
      </c>
      <c r="B4" s="122"/>
      <c r="C4" s="122"/>
      <c r="D4" s="122"/>
      <c r="E4" s="122"/>
      <c r="F4" s="122"/>
      <c r="G4" s="122"/>
    </row>
    <row r="5" spans="1:7">
      <c r="A5" s="122" t="str">
        <f>'Formato 3'!A4</f>
        <v>Del 1 de Enero al 30 de Junio de 2023 (b)</v>
      </c>
      <c r="B5" s="122"/>
      <c r="C5" s="122"/>
      <c r="D5" s="122"/>
      <c r="E5" s="122"/>
      <c r="F5" s="122"/>
      <c r="G5" s="122"/>
    </row>
    <row r="6" spans="1:7" ht="41.45" customHeight="1">
      <c r="A6" s="123" t="s">
        <v>4</v>
      </c>
      <c r="B6" s="123"/>
      <c r="C6" s="123"/>
      <c r="D6" s="123"/>
      <c r="E6" s="123"/>
      <c r="F6" s="123"/>
      <c r="G6" s="123"/>
    </row>
    <row r="7" spans="1:7">
      <c r="A7" s="153" t="s">
        <v>8</v>
      </c>
      <c r="B7" s="153" t="s">
        <v>308</v>
      </c>
      <c r="C7" s="153"/>
      <c r="D7" s="153"/>
      <c r="E7" s="153"/>
      <c r="F7" s="153"/>
      <c r="G7" s="154" t="s">
        <v>309</v>
      </c>
    </row>
    <row r="8" spans="1:7" ht="30">
      <c r="A8" s="153"/>
      <c r="B8" s="7" t="s">
        <v>310</v>
      </c>
      <c r="C8" s="7" t="s">
        <v>311</v>
      </c>
      <c r="D8" s="7" t="s">
        <v>312</v>
      </c>
      <c r="E8" s="7" t="s">
        <v>196</v>
      </c>
      <c r="F8" s="7" t="s">
        <v>313</v>
      </c>
      <c r="G8" s="153"/>
    </row>
    <row r="9" spans="1:7">
      <c r="A9" s="28" t="s">
        <v>314</v>
      </c>
      <c r="B9" s="136">
        <f t="shared" ref="B9:G9" si="0">SUM(B10,B18,B28,B38,B48,B58,B62,B71,B75)</f>
        <v>1794423068.3099999</v>
      </c>
      <c r="C9" s="136">
        <f t="shared" si="0"/>
        <v>133227915.43000001</v>
      </c>
      <c r="D9" s="136">
        <f t="shared" si="0"/>
        <v>1927650983.74</v>
      </c>
      <c r="E9" s="136">
        <f t="shared" si="0"/>
        <v>730145356.43000007</v>
      </c>
      <c r="F9" s="136">
        <f t="shared" si="0"/>
        <v>715649608.49000001</v>
      </c>
      <c r="G9" s="136">
        <f t="shared" si="0"/>
        <v>1197505627.3099999</v>
      </c>
    </row>
    <row r="10" spans="1:7">
      <c r="A10" s="82" t="s">
        <v>315</v>
      </c>
      <c r="B10" s="137">
        <f t="shared" ref="B10:G10" si="1">SUM(B11:B17)</f>
        <v>1223221343.1900001</v>
      </c>
      <c r="C10" s="137">
        <f t="shared" si="1"/>
        <v>38191997.20000001</v>
      </c>
      <c r="D10" s="137">
        <f t="shared" si="1"/>
        <v>1261413340.3899999</v>
      </c>
      <c r="E10" s="137">
        <f t="shared" si="1"/>
        <v>565733988.11000001</v>
      </c>
      <c r="F10" s="137">
        <f t="shared" si="1"/>
        <v>564200250.87</v>
      </c>
      <c r="G10" s="137">
        <f t="shared" si="1"/>
        <v>695679352.27999997</v>
      </c>
    </row>
    <row r="11" spans="1:7">
      <c r="A11" s="83" t="s">
        <v>316</v>
      </c>
      <c r="B11" s="137">
        <v>216833102.28</v>
      </c>
      <c r="C11" s="137">
        <v>7241776.6399999997</v>
      </c>
      <c r="D11" s="137">
        <v>224074878.91999999</v>
      </c>
      <c r="E11" s="137">
        <v>115296716.3</v>
      </c>
      <c r="F11" s="137">
        <v>115296716.16</v>
      </c>
      <c r="G11" s="137">
        <f t="shared" ref="G11:G17" si="2">D11-E11</f>
        <v>108778162.61999999</v>
      </c>
    </row>
    <row r="12" spans="1:7">
      <c r="A12" s="83" t="s">
        <v>317</v>
      </c>
      <c r="B12" s="137">
        <v>296003567</v>
      </c>
      <c r="C12" s="137">
        <v>74185574.620000005</v>
      </c>
      <c r="D12" s="137">
        <v>370189141.62</v>
      </c>
      <c r="E12" s="137">
        <v>152122608.80000001</v>
      </c>
      <c r="F12" s="137">
        <v>152122605.84</v>
      </c>
      <c r="G12" s="137">
        <f t="shared" si="2"/>
        <v>218066532.81999999</v>
      </c>
    </row>
    <row r="13" spans="1:7">
      <c r="A13" s="83" t="s">
        <v>318</v>
      </c>
      <c r="B13" s="137">
        <v>130517973.25</v>
      </c>
      <c r="C13" s="137">
        <v>-9193861.9900000002</v>
      </c>
      <c r="D13" s="137">
        <v>121324111.26000001</v>
      </c>
      <c r="E13" s="137">
        <v>46601247.439999998</v>
      </c>
      <c r="F13" s="137">
        <v>46601245.32</v>
      </c>
      <c r="G13" s="137">
        <f t="shared" si="2"/>
        <v>74722863.820000008</v>
      </c>
    </row>
    <row r="14" spans="1:7">
      <c r="A14" s="83" t="s">
        <v>319</v>
      </c>
      <c r="B14" s="137">
        <v>139285477.12</v>
      </c>
      <c r="C14" s="137">
        <v>2344026.0299999998</v>
      </c>
      <c r="D14" s="137">
        <v>141629503.15000001</v>
      </c>
      <c r="E14" s="137">
        <v>67933604.780000001</v>
      </c>
      <c r="F14" s="137">
        <v>66399875.549999997</v>
      </c>
      <c r="G14" s="137">
        <f t="shared" si="2"/>
        <v>73695898.370000005</v>
      </c>
    </row>
    <row r="15" spans="1:7">
      <c r="A15" s="83" t="s">
        <v>320</v>
      </c>
      <c r="B15" s="137">
        <v>274869981.38</v>
      </c>
      <c r="C15" s="137">
        <v>-25349019.920000002</v>
      </c>
      <c r="D15" s="137">
        <v>249520961.46000001</v>
      </c>
      <c r="E15" s="137">
        <v>107296208.08</v>
      </c>
      <c r="F15" s="137">
        <v>107296205.7</v>
      </c>
      <c r="G15" s="137">
        <f t="shared" si="2"/>
        <v>142224753.38</v>
      </c>
    </row>
    <row r="16" spans="1:7">
      <c r="A16" s="83" t="s">
        <v>321</v>
      </c>
      <c r="B16" s="137">
        <v>29949537.949999999</v>
      </c>
      <c r="C16" s="137">
        <v>-8183018.7000000002</v>
      </c>
      <c r="D16" s="137">
        <v>21766519.25</v>
      </c>
      <c r="E16" s="137">
        <v>0</v>
      </c>
      <c r="F16" s="137">
        <v>0</v>
      </c>
      <c r="G16" s="137">
        <f t="shared" si="2"/>
        <v>21766519.25</v>
      </c>
    </row>
    <row r="17" spans="1:7">
      <c r="A17" s="83" t="s">
        <v>322</v>
      </c>
      <c r="B17" s="137">
        <v>135761704.21000001</v>
      </c>
      <c r="C17" s="137">
        <v>-2853479.48</v>
      </c>
      <c r="D17" s="137">
        <v>132908224.73</v>
      </c>
      <c r="E17" s="137">
        <v>76483602.709999993</v>
      </c>
      <c r="F17" s="137">
        <v>76483602.299999997</v>
      </c>
      <c r="G17" s="137">
        <f t="shared" si="2"/>
        <v>56424622.020000011</v>
      </c>
    </row>
    <row r="18" spans="1:7">
      <c r="A18" s="82" t="s">
        <v>323</v>
      </c>
      <c r="B18" s="137">
        <f t="shared" ref="B18:G18" si="3">SUM(B19:B27)</f>
        <v>75630007.469999999</v>
      </c>
      <c r="C18" s="137">
        <f t="shared" si="3"/>
        <v>23466442.460000001</v>
      </c>
      <c r="D18" s="137">
        <f t="shared" si="3"/>
        <v>99096449.930000007</v>
      </c>
      <c r="E18" s="137">
        <f t="shared" si="3"/>
        <v>25116229.440000005</v>
      </c>
      <c r="F18" s="137">
        <f t="shared" si="3"/>
        <v>23132354.730000004</v>
      </c>
      <c r="G18" s="137">
        <f t="shared" si="3"/>
        <v>73980220.489999995</v>
      </c>
    </row>
    <row r="19" spans="1:7">
      <c r="A19" s="83" t="s">
        <v>324</v>
      </c>
      <c r="B19" s="137">
        <v>35919811.770000003</v>
      </c>
      <c r="C19" s="137">
        <v>17277649.59</v>
      </c>
      <c r="D19" s="137">
        <v>53197461.359999999</v>
      </c>
      <c r="E19" s="137">
        <v>5966415.7000000002</v>
      </c>
      <c r="F19" s="137">
        <v>5442881.1500000004</v>
      </c>
      <c r="G19" s="137">
        <f>D19-E19</f>
        <v>47231045.659999996</v>
      </c>
    </row>
    <row r="20" spans="1:7">
      <c r="A20" s="83" t="s">
        <v>325</v>
      </c>
      <c r="B20" s="137">
        <v>4964397.47</v>
      </c>
      <c r="C20" s="137">
        <v>2025510.56</v>
      </c>
      <c r="D20" s="137">
        <v>6989908.0300000003</v>
      </c>
      <c r="E20" s="137">
        <v>3527752.99</v>
      </c>
      <c r="F20" s="137">
        <v>3188458.89</v>
      </c>
      <c r="G20" s="137">
        <f t="shared" ref="G20:G27" si="4">D20-E20</f>
        <v>3462155.04</v>
      </c>
    </row>
    <row r="21" spans="1:7">
      <c r="A21" s="83" t="s">
        <v>326</v>
      </c>
      <c r="B21" s="137">
        <v>0</v>
      </c>
      <c r="C21" s="137">
        <v>0</v>
      </c>
      <c r="D21" s="137">
        <v>0</v>
      </c>
      <c r="E21" s="137">
        <v>0</v>
      </c>
      <c r="F21" s="137">
        <v>0</v>
      </c>
      <c r="G21" s="137">
        <f t="shared" si="4"/>
        <v>0</v>
      </c>
    </row>
    <row r="22" spans="1:7">
      <c r="A22" s="83" t="s">
        <v>327</v>
      </c>
      <c r="B22" s="137">
        <v>4079659.71</v>
      </c>
      <c r="C22" s="137">
        <v>909969.32</v>
      </c>
      <c r="D22" s="137">
        <v>4989629.03</v>
      </c>
      <c r="E22" s="137">
        <v>2248371.14</v>
      </c>
      <c r="F22" s="137">
        <v>2120358.8199999998</v>
      </c>
      <c r="G22" s="137">
        <f t="shared" si="4"/>
        <v>2741257.89</v>
      </c>
    </row>
    <row r="23" spans="1:7">
      <c r="A23" s="83" t="s">
        <v>328</v>
      </c>
      <c r="B23" s="137">
        <v>9597069.9100000001</v>
      </c>
      <c r="C23" s="137">
        <v>2336428.96</v>
      </c>
      <c r="D23" s="137">
        <v>11933498.869999999</v>
      </c>
      <c r="E23" s="137">
        <v>2908043.43</v>
      </c>
      <c r="F23" s="137">
        <v>2706683.7</v>
      </c>
      <c r="G23" s="137">
        <f t="shared" si="4"/>
        <v>9025455.4399999995</v>
      </c>
    </row>
    <row r="24" spans="1:7">
      <c r="A24" s="83" t="s">
        <v>329</v>
      </c>
      <c r="B24" s="137">
        <v>8738393.9499999993</v>
      </c>
      <c r="C24" s="137">
        <v>191325.72</v>
      </c>
      <c r="D24" s="137">
        <v>8929719.6699999999</v>
      </c>
      <c r="E24" s="137">
        <v>4529491.01</v>
      </c>
      <c r="F24" s="137">
        <v>4331586.2</v>
      </c>
      <c r="G24" s="137">
        <f t="shared" si="4"/>
        <v>4400228.66</v>
      </c>
    </row>
    <row r="25" spans="1:7">
      <c r="A25" s="83" t="s">
        <v>330</v>
      </c>
      <c r="B25" s="137">
        <v>7462095.6600000001</v>
      </c>
      <c r="C25" s="137">
        <v>22093.42</v>
      </c>
      <c r="D25" s="137">
        <v>7484189.0800000001</v>
      </c>
      <c r="E25" s="137">
        <v>3422173.09</v>
      </c>
      <c r="F25" s="137">
        <v>3038329.6</v>
      </c>
      <c r="G25" s="137">
        <f t="shared" si="4"/>
        <v>4062015.99</v>
      </c>
    </row>
    <row r="26" spans="1:7">
      <c r="A26" s="83" t="s">
        <v>331</v>
      </c>
      <c r="B26" s="137">
        <v>552000</v>
      </c>
      <c r="C26" s="137">
        <v>-552000</v>
      </c>
      <c r="D26" s="137">
        <v>0</v>
      </c>
      <c r="E26" s="137">
        <v>0</v>
      </c>
      <c r="F26" s="137">
        <v>0</v>
      </c>
      <c r="G26" s="137">
        <f t="shared" si="4"/>
        <v>0</v>
      </c>
    </row>
    <row r="27" spans="1:7">
      <c r="A27" s="83" t="s">
        <v>332</v>
      </c>
      <c r="B27" s="137">
        <v>4316579</v>
      </c>
      <c r="C27" s="137">
        <v>1255464.8899999999</v>
      </c>
      <c r="D27" s="137">
        <v>5572043.8899999997</v>
      </c>
      <c r="E27" s="137">
        <v>2513982.08</v>
      </c>
      <c r="F27" s="137">
        <v>2304056.37</v>
      </c>
      <c r="G27" s="137">
        <f t="shared" si="4"/>
        <v>3058061.8099999996</v>
      </c>
    </row>
    <row r="28" spans="1:7">
      <c r="A28" s="82" t="s">
        <v>333</v>
      </c>
      <c r="B28" s="137">
        <f t="shared" ref="B28:G28" si="5">SUM(B29:B37)</f>
        <v>261456982.80000001</v>
      </c>
      <c r="C28" s="137">
        <f t="shared" si="5"/>
        <v>19999575.649999999</v>
      </c>
      <c r="D28" s="137">
        <f t="shared" si="5"/>
        <v>281456558.44999999</v>
      </c>
      <c r="E28" s="137">
        <f t="shared" si="5"/>
        <v>80602283.460000008</v>
      </c>
      <c r="F28" s="137">
        <f t="shared" si="5"/>
        <v>75031565.860000014</v>
      </c>
      <c r="G28" s="137">
        <f t="shared" si="5"/>
        <v>200854274.99000001</v>
      </c>
    </row>
    <row r="29" spans="1:7">
      <c r="A29" s="83" t="s">
        <v>334</v>
      </c>
      <c r="B29" s="137">
        <v>15458347.68</v>
      </c>
      <c r="C29" s="137">
        <v>-1582690.49</v>
      </c>
      <c r="D29" s="137">
        <v>13875657.189999999</v>
      </c>
      <c r="E29" s="137">
        <v>5701016.3099999996</v>
      </c>
      <c r="F29" s="137">
        <v>5655867.7300000004</v>
      </c>
      <c r="G29" s="137">
        <f>D29-E29</f>
        <v>8174640.8799999999</v>
      </c>
    </row>
    <row r="30" spans="1:7">
      <c r="A30" s="83" t="s">
        <v>335</v>
      </c>
      <c r="B30" s="137">
        <v>36104477.359999999</v>
      </c>
      <c r="C30" s="137">
        <v>732366.53</v>
      </c>
      <c r="D30" s="137">
        <v>36836843.890000001</v>
      </c>
      <c r="E30" s="137">
        <v>8283448.7400000002</v>
      </c>
      <c r="F30" s="137">
        <v>8021847.7000000002</v>
      </c>
      <c r="G30" s="137">
        <f t="shared" ref="G30:G37" si="6">D30-E30</f>
        <v>28553395.149999999</v>
      </c>
    </row>
    <row r="31" spans="1:7">
      <c r="A31" s="83" t="s">
        <v>336</v>
      </c>
      <c r="B31" s="137">
        <v>49570860.520000003</v>
      </c>
      <c r="C31" s="137">
        <v>4641754.5</v>
      </c>
      <c r="D31" s="137">
        <v>54212615.020000003</v>
      </c>
      <c r="E31" s="137">
        <v>15896539.66</v>
      </c>
      <c r="F31" s="137">
        <v>14753972.91</v>
      </c>
      <c r="G31" s="137">
        <f t="shared" si="6"/>
        <v>38316075.359999999</v>
      </c>
    </row>
    <row r="32" spans="1:7">
      <c r="A32" s="83" t="s">
        <v>337</v>
      </c>
      <c r="B32" s="137">
        <v>6767393.3300000001</v>
      </c>
      <c r="C32" s="137">
        <v>1520467.67</v>
      </c>
      <c r="D32" s="137">
        <v>8287861</v>
      </c>
      <c r="E32" s="137">
        <v>1297832.8</v>
      </c>
      <c r="F32" s="137">
        <v>1297832.8</v>
      </c>
      <c r="G32" s="137">
        <f t="shared" si="6"/>
        <v>6990028.2000000002</v>
      </c>
    </row>
    <row r="33" spans="1:7" ht="14.45" customHeight="1">
      <c r="A33" s="83" t="s">
        <v>338</v>
      </c>
      <c r="B33" s="137">
        <v>74756821.260000005</v>
      </c>
      <c r="C33" s="137">
        <v>4150053.7</v>
      </c>
      <c r="D33" s="137">
        <v>78906874.959999993</v>
      </c>
      <c r="E33" s="137">
        <v>21596423.48</v>
      </c>
      <c r="F33" s="137">
        <v>20813411.84</v>
      </c>
      <c r="G33" s="137">
        <f t="shared" si="6"/>
        <v>57310451.479999989</v>
      </c>
    </row>
    <row r="34" spans="1:7" ht="14.45" customHeight="1">
      <c r="A34" s="83" t="s">
        <v>339</v>
      </c>
      <c r="B34" s="137">
        <v>10421402.810000001</v>
      </c>
      <c r="C34" s="137">
        <v>40083.279999999999</v>
      </c>
      <c r="D34" s="137">
        <v>10461486.09</v>
      </c>
      <c r="E34" s="137">
        <v>1293965.6299999999</v>
      </c>
      <c r="F34" s="137">
        <v>1202055.51</v>
      </c>
      <c r="G34" s="137">
        <f t="shared" si="6"/>
        <v>9167520.4600000009</v>
      </c>
    </row>
    <row r="35" spans="1:7" ht="14.45" customHeight="1">
      <c r="A35" s="83" t="s">
        <v>340</v>
      </c>
      <c r="B35" s="137">
        <v>12451950.52</v>
      </c>
      <c r="C35" s="137">
        <v>4775002.58</v>
      </c>
      <c r="D35" s="137">
        <v>17226953.100000001</v>
      </c>
      <c r="E35" s="137">
        <v>4650010.3899999997</v>
      </c>
      <c r="F35" s="137">
        <v>3887715.01</v>
      </c>
      <c r="G35" s="137">
        <f t="shared" si="6"/>
        <v>12576942.710000001</v>
      </c>
    </row>
    <row r="36" spans="1:7" ht="14.45" customHeight="1">
      <c r="A36" s="83" t="s">
        <v>341</v>
      </c>
      <c r="B36" s="137">
        <v>27080490.32</v>
      </c>
      <c r="C36" s="137">
        <v>5007960.2699999996</v>
      </c>
      <c r="D36" s="137">
        <v>32088450.59</v>
      </c>
      <c r="E36" s="137">
        <v>13074023.74</v>
      </c>
      <c r="F36" s="137">
        <v>12005991.960000001</v>
      </c>
      <c r="G36" s="137">
        <f t="shared" si="6"/>
        <v>19014426.850000001</v>
      </c>
    </row>
    <row r="37" spans="1:7" ht="14.45" customHeight="1">
      <c r="A37" s="83" t="s">
        <v>342</v>
      </c>
      <c r="B37" s="137">
        <v>28845239</v>
      </c>
      <c r="C37" s="137">
        <v>714577.61</v>
      </c>
      <c r="D37" s="137">
        <v>29559816.609999999</v>
      </c>
      <c r="E37" s="137">
        <v>8809022.7100000009</v>
      </c>
      <c r="F37" s="137">
        <v>7392870.4000000004</v>
      </c>
      <c r="G37" s="137">
        <f t="shared" si="6"/>
        <v>20750793.899999999</v>
      </c>
    </row>
    <row r="38" spans="1:7">
      <c r="A38" s="82" t="s">
        <v>343</v>
      </c>
      <c r="B38" s="137">
        <f t="shared" ref="B38:G38" si="7">SUM(B39:B47)</f>
        <v>84863172.189999998</v>
      </c>
      <c r="C38" s="137">
        <f t="shared" si="7"/>
        <v>36868878.030000001</v>
      </c>
      <c r="D38" s="137">
        <f t="shared" si="7"/>
        <v>121732050.22</v>
      </c>
      <c r="E38" s="137">
        <f t="shared" si="7"/>
        <v>44953948.380000003</v>
      </c>
      <c r="F38" s="137">
        <f t="shared" si="7"/>
        <v>39787162.590000004</v>
      </c>
      <c r="G38" s="137">
        <f t="shared" si="7"/>
        <v>76778101.840000004</v>
      </c>
    </row>
    <row r="39" spans="1:7">
      <c r="A39" s="83" t="s">
        <v>344</v>
      </c>
      <c r="B39" s="137">
        <v>0</v>
      </c>
      <c r="C39" s="137">
        <v>0</v>
      </c>
      <c r="D39" s="137">
        <v>0</v>
      </c>
      <c r="E39" s="137">
        <v>0</v>
      </c>
      <c r="F39" s="137">
        <v>0</v>
      </c>
      <c r="G39" s="137">
        <f>D39-E39</f>
        <v>0</v>
      </c>
    </row>
    <row r="40" spans="1:7">
      <c r="A40" s="83" t="s">
        <v>345</v>
      </c>
      <c r="B40" s="137">
        <v>0</v>
      </c>
      <c r="C40" s="137">
        <v>0</v>
      </c>
      <c r="D40" s="137">
        <v>0</v>
      </c>
      <c r="E40" s="137">
        <v>0</v>
      </c>
      <c r="F40" s="137">
        <v>0</v>
      </c>
      <c r="G40" s="137">
        <f t="shared" ref="G40:G47" si="8">D40-E40</f>
        <v>0</v>
      </c>
    </row>
    <row r="41" spans="1:7">
      <c r="A41" s="83" t="s">
        <v>346</v>
      </c>
      <c r="B41" s="137">
        <v>0</v>
      </c>
      <c r="C41" s="137">
        <v>0</v>
      </c>
      <c r="D41" s="137">
        <v>0</v>
      </c>
      <c r="E41" s="137">
        <v>0</v>
      </c>
      <c r="F41" s="137">
        <v>0</v>
      </c>
      <c r="G41" s="137">
        <f t="shared" si="8"/>
        <v>0</v>
      </c>
    </row>
    <row r="42" spans="1:7">
      <c r="A42" s="83" t="s">
        <v>347</v>
      </c>
      <c r="B42" s="137">
        <v>84863172.189999998</v>
      </c>
      <c r="C42" s="137">
        <v>36868878.030000001</v>
      </c>
      <c r="D42" s="137">
        <v>121732050.22</v>
      </c>
      <c r="E42" s="137">
        <v>44953948.380000003</v>
      </c>
      <c r="F42" s="137">
        <v>39787162.590000004</v>
      </c>
      <c r="G42" s="137">
        <f t="shared" si="8"/>
        <v>76778101.840000004</v>
      </c>
    </row>
    <row r="43" spans="1:7">
      <c r="A43" s="83" t="s">
        <v>348</v>
      </c>
      <c r="B43" s="137">
        <v>0</v>
      </c>
      <c r="C43" s="137">
        <v>0</v>
      </c>
      <c r="D43" s="137">
        <v>0</v>
      </c>
      <c r="E43" s="137">
        <v>0</v>
      </c>
      <c r="F43" s="137">
        <v>0</v>
      </c>
      <c r="G43" s="137">
        <f t="shared" si="8"/>
        <v>0</v>
      </c>
    </row>
    <row r="44" spans="1:7">
      <c r="A44" s="83" t="s">
        <v>349</v>
      </c>
      <c r="B44" s="137">
        <v>0</v>
      </c>
      <c r="C44" s="137">
        <v>0</v>
      </c>
      <c r="D44" s="137">
        <v>0</v>
      </c>
      <c r="E44" s="137">
        <v>0</v>
      </c>
      <c r="F44" s="137">
        <v>0</v>
      </c>
      <c r="G44" s="137">
        <f t="shared" si="8"/>
        <v>0</v>
      </c>
    </row>
    <row r="45" spans="1:7">
      <c r="A45" s="83" t="s">
        <v>350</v>
      </c>
      <c r="B45" s="137">
        <v>0</v>
      </c>
      <c r="C45" s="137">
        <v>0</v>
      </c>
      <c r="D45" s="137">
        <v>0</v>
      </c>
      <c r="E45" s="137">
        <v>0</v>
      </c>
      <c r="F45" s="137">
        <v>0</v>
      </c>
      <c r="G45" s="137">
        <f t="shared" si="8"/>
        <v>0</v>
      </c>
    </row>
    <row r="46" spans="1:7">
      <c r="A46" s="83" t="s">
        <v>351</v>
      </c>
      <c r="B46" s="137">
        <v>0</v>
      </c>
      <c r="C46" s="137">
        <v>0</v>
      </c>
      <c r="D46" s="137">
        <v>0</v>
      </c>
      <c r="E46" s="137">
        <v>0</v>
      </c>
      <c r="F46" s="137">
        <v>0</v>
      </c>
      <c r="G46" s="137">
        <f t="shared" si="8"/>
        <v>0</v>
      </c>
    </row>
    <row r="47" spans="1:7">
      <c r="A47" s="83" t="s">
        <v>352</v>
      </c>
      <c r="B47" s="137">
        <v>0</v>
      </c>
      <c r="C47" s="137">
        <v>0</v>
      </c>
      <c r="D47" s="137">
        <v>0</v>
      </c>
      <c r="E47" s="137">
        <v>0</v>
      </c>
      <c r="F47" s="137">
        <v>0</v>
      </c>
      <c r="G47" s="137">
        <f t="shared" si="8"/>
        <v>0</v>
      </c>
    </row>
    <row r="48" spans="1:7">
      <c r="A48" s="82" t="s">
        <v>353</v>
      </c>
      <c r="B48" s="137">
        <f t="shared" ref="B48:G48" si="9">SUM(B49:B57)</f>
        <v>133834379.35000001</v>
      </c>
      <c r="C48" s="137">
        <f t="shared" si="9"/>
        <v>-25748836.890000001</v>
      </c>
      <c r="D48" s="137">
        <f t="shared" si="9"/>
        <v>108085542.46000001</v>
      </c>
      <c r="E48" s="137">
        <f t="shared" si="9"/>
        <v>9955964.0299999993</v>
      </c>
      <c r="F48" s="137">
        <f t="shared" si="9"/>
        <v>9746831.4299999997</v>
      </c>
      <c r="G48" s="137">
        <f t="shared" si="9"/>
        <v>98129578.430000007</v>
      </c>
    </row>
    <row r="49" spans="1:7">
      <c r="A49" s="83" t="s">
        <v>354</v>
      </c>
      <c r="B49" s="137">
        <v>105498877.56</v>
      </c>
      <c r="C49" s="137">
        <v>-32448284.73</v>
      </c>
      <c r="D49" s="137">
        <v>73050592.829999998</v>
      </c>
      <c r="E49" s="137">
        <v>5117182.22</v>
      </c>
      <c r="F49" s="137">
        <v>5030967.82</v>
      </c>
      <c r="G49" s="137">
        <f>D49-E49</f>
        <v>67933410.609999999</v>
      </c>
    </row>
    <row r="50" spans="1:7">
      <c r="A50" s="83" t="s">
        <v>355</v>
      </c>
      <c r="B50" s="137">
        <v>5205361.1500000004</v>
      </c>
      <c r="C50" s="137">
        <v>3646678.97</v>
      </c>
      <c r="D50" s="137">
        <v>8852040.1199999992</v>
      </c>
      <c r="E50" s="137">
        <v>1355490.72</v>
      </c>
      <c r="F50" s="137">
        <v>1277452.52</v>
      </c>
      <c r="G50" s="137">
        <f t="shared" ref="G50:G57" si="10">D50-E50</f>
        <v>7496549.3999999994</v>
      </c>
    </row>
    <row r="51" spans="1:7">
      <c r="A51" s="83" t="s">
        <v>356</v>
      </c>
      <c r="B51" s="137">
        <v>8954556.2599999998</v>
      </c>
      <c r="C51" s="137">
        <v>5854360.1900000004</v>
      </c>
      <c r="D51" s="137">
        <v>14808916.449999999</v>
      </c>
      <c r="E51" s="137">
        <v>1279668.47</v>
      </c>
      <c r="F51" s="137">
        <v>1234788.47</v>
      </c>
      <c r="G51" s="137">
        <f t="shared" si="10"/>
        <v>13529247.979999999</v>
      </c>
    </row>
    <row r="52" spans="1:7">
      <c r="A52" s="83" t="s">
        <v>357</v>
      </c>
      <c r="B52" s="137">
        <v>3999339.69</v>
      </c>
      <c r="C52" s="137">
        <v>-2999339.69</v>
      </c>
      <c r="D52" s="137">
        <v>1000000</v>
      </c>
      <c r="E52" s="137">
        <v>0</v>
      </c>
      <c r="F52" s="137">
        <v>0</v>
      </c>
      <c r="G52" s="137">
        <f t="shared" si="10"/>
        <v>1000000</v>
      </c>
    </row>
    <row r="53" spans="1:7">
      <c r="A53" s="83" t="s">
        <v>358</v>
      </c>
      <c r="B53" s="137">
        <v>0</v>
      </c>
      <c r="C53" s="137">
        <v>0</v>
      </c>
      <c r="D53" s="137">
        <v>0</v>
      </c>
      <c r="E53" s="137">
        <v>0</v>
      </c>
      <c r="F53" s="137">
        <v>0</v>
      </c>
      <c r="G53" s="137">
        <f t="shared" si="10"/>
        <v>0</v>
      </c>
    </row>
    <row r="54" spans="1:7">
      <c r="A54" s="83" t="s">
        <v>359</v>
      </c>
      <c r="B54" s="137">
        <v>10096963.689999999</v>
      </c>
      <c r="C54" s="137">
        <v>-2079089.97</v>
      </c>
      <c r="D54" s="137">
        <v>8017873.7199999997</v>
      </c>
      <c r="E54" s="137">
        <v>2106582.62</v>
      </c>
      <c r="F54" s="137">
        <v>2106582.62</v>
      </c>
      <c r="G54" s="137">
        <f t="shared" si="10"/>
        <v>5911291.0999999996</v>
      </c>
    </row>
    <row r="55" spans="1:7">
      <c r="A55" s="83" t="s">
        <v>360</v>
      </c>
      <c r="B55" s="137">
        <v>0</v>
      </c>
      <c r="C55" s="137">
        <v>6000</v>
      </c>
      <c r="D55" s="137">
        <v>6000</v>
      </c>
      <c r="E55" s="137">
        <v>0</v>
      </c>
      <c r="F55" s="137">
        <v>0</v>
      </c>
      <c r="G55" s="137">
        <f t="shared" si="10"/>
        <v>6000</v>
      </c>
    </row>
    <row r="56" spans="1:7">
      <c r="A56" s="83" t="s">
        <v>361</v>
      </c>
      <c r="B56" s="137">
        <v>0</v>
      </c>
      <c r="C56" s="137">
        <v>0</v>
      </c>
      <c r="D56" s="137">
        <v>0</v>
      </c>
      <c r="E56" s="137">
        <v>0</v>
      </c>
      <c r="F56" s="137">
        <v>0</v>
      </c>
      <c r="G56" s="137">
        <f t="shared" si="10"/>
        <v>0</v>
      </c>
    </row>
    <row r="57" spans="1:7">
      <c r="A57" s="83" t="s">
        <v>362</v>
      </c>
      <c r="B57" s="137">
        <v>79281</v>
      </c>
      <c r="C57" s="137">
        <v>2270838.34</v>
      </c>
      <c r="D57" s="137">
        <v>2350119.34</v>
      </c>
      <c r="E57" s="137">
        <v>97040</v>
      </c>
      <c r="F57" s="137">
        <v>97040</v>
      </c>
      <c r="G57" s="137">
        <f t="shared" si="10"/>
        <v>2253079.34</v>
      </c>
    </row>
    <row r="58" spans="1:7">
      <c r="A58" s="82" t="s">
        <v>363</v>
      </c>
      <c r="B58" s="137">
        <f t="shared" ref="B58:G58" si="11">SUM(B59:B61)</f>
        <v>15417183.310000001</v>
      </c>
      <c r="C58" s="137">
        <f t="shared" si="11"/>
        <v>40449858.979999997</v>
      </c>
      <c r="D58" s="137">
        <f t="shared" si="11"/>
        <v>55867042.289999999</v>
      </c>
      <c r="E58" s="137">
        <f t="shared" si="11"/>
        <v>3782943.01</v>
      </c>
      <c r="F58" s="137">
        <f t="shared" si="11"/>
        <v>3751443.01</v>
      </c>
      <c r="G58" s="137">
        <f t="shared" si="11"/>
        <v>52084099.280000001</v>
      </c>
    </row>
    <row r="59" spans="1:7">
      <c r="A59" s="83" t="s">
        <v>364</v>
      </c>
      <c r="B59" s="137">
        <v>0</v>
      </c>
      <c r="C59" s="137">
        <v>0</v>
      </c>
      <c r="D59" s="137">
        <v>0</v>
      </c>
      <c r="E59" s="137">
        <v>0</v>
      </c>
      <c r="F59" s="137">
        <v>0</v>
      </c>
      <c r="G59" s="137">
        <f>D59-E59</f>
        <v>0</v>
      </c>
    </row>
    <row r="60" spans="1:7">
      <c r="A60" s="83" t="s">
        <v>365</v>
      </c>
      <c r="B60" s="137">
        <v>15417183.310000001</v>
      </c>
      <c r="C60" s="137">
        <v>40449858.979999997</v>
      </c>
      <c r="D60" s="137">
        <v>55867042.289999999</v>
      </c>
      <c r="E60" s="137">
        <v>3782943.01</v>
      </c>
      <c r="F60" s="137">
        <v>3751443.01</v>
      </c>
      <c r="G60" s="137">
        <f>D60-E60</f>
        <v>52084099.280000001</v>
      </c>
    </row>
    <row r="61" spans="1:7">
      <c r="A61" s="83" t="s">
        <v>366</v>
      </c>
      <c r="B61" s="137">
        <v>0</v>
      </c>
      <c r="C61" s="137">
        <v>0</v>
      </c>
      <c r="D61" s="137">
        <v>0</v>
      </c>
      <c r="E61" s="137">
        <v>0</v>
      </c>
      <c r="F61" s="137">
        <v>0</v>
      </c>
      <c r="G61" s="137">
        <f>D61-E61</f>
        <v>0</v>
      </c>
    </row>
    <row r="62" spans="1:7">
      <c r="A62" s="82" t="s">
        <v>367</v>
      </c>
      <c r="B62" s="137">
        <f t="shared" ref="B62:G62" si="12">SUM(B63:B67,B69:B70)</f>
        <v>0</v>
      </c>
      <c r="C62" s="137">
        <f t="shared" si="12"/>
        <v>0</v>
      </c>
      <c r="D62" s="137">
        <f t="shared" si="12"/>
        <v>0</v>
      </c>
      <c r="E62" s="137">
        <f t="shared" si="12"/>
        <v>0</v>
      </c>
      <c r="F62" s="137">
        <f t="shared" si="12"/>
        <v>0</v>
      </c>
      <c r="G62" s="137">
        <f t="shared" si="12"/>
        <v>0</v>
      </c>
    </row>
    <row r="63" spans="1:7">
      <c r="A63" s="83" t="s">
        <v>368</v>
      </c>
      <c r="B63" s="137">
        <v>0</v>
      </c>
      <c r="C63" s="137">
        <v>0</v>
      </c>
      <c r="D63" s="137">
        <v>0</v>
      </c>
      <c r="E63" s="137">
        <v>0</v>
      </c>
      <c r="F63" s="137">
        <v>0</v>
      </c>
      <c r="G63" s="137">
        <f>D63-E63</f>
        <v>0</v>
      </c>
    </row>
    <row r="64" spans="1:7">
      <c r="A64" s="83" t="s">
        <v>369</v>
      </c>
      <c r="B64" s="137">
        <v>0</v>
      </c>
      <c r="C64" s="137">
        <v>0</v>
      </c>
      <c r="D64" s="137">
        <v>0</v>
      </c>
      <c r="E64" s="137">
        <v>0</v>
      </c>
      <c r="F64" s="137">
        <v>0</v>
      </c>
      <c r="G64" s="137">
        <f t="shared" ref="G64:G70" si="13">D64-E64</f>
        <v>0</v>
      </c>
    </row>
    <row r="65" spans="1:7">
      <c r="A65" s="83" t="s">
        <v>370</v>
      </c>
      <c r="B65" s="137">
        <v>0</v>
      </c>
      <c r="C65" s="137">
        <v>0</v>
      </c>
      <c r="D65" s="137">
        <v>0</v>
      </c>
      <c r="E65" s="137">
        <v>0</v>
      </c>
      <c r="F65" s="137">
        <v>0</v>
      </c>
      <c r="G65" s="137">
        <f t="shared" si="13"/>
        <v>0</v>
      </c>
    </row>
    <row r="66" spans="1:7">
      <c r="A66" s="83" t="s">
        <v>371</v>
      </c>
      <c r="B66" s="137">
        <v>0</v>
      </c>
      <c r="C66" s="137">
        <v>0</v>
      </c>
      <c r="D66" s="137">
        <v>0</v>
      </c>
      <c r="E66" s="137">
        <v>0</v>
      </c>
      <c r="F66" s="137">
        <v>0</v>
      </c>
      <c r="G66" s="137">
        <f t="shared" si="13"/>
        <v>0</v>
      </c>
    </row>
    <row r="67" spans="1:7">
      <c r="A67" s="83" t="s">
        <v>372</v>
      </c>
      <c r="B67" s="137">
        <v>0</v>
      </c>
      <c r="C67" s="137">
        <v>0</v>
      </c>
      <c r="D67" s="137">
        <v>0</v>
      </c>
      <c r="E67" s="137">
        <v>0</v>
      </c>
      <c r="F67" s="137">
        <v>0</v>
      </c>
      <c r="G67" s="137">
        <f t="shared" si="13"/>
        <v>0</v>
      </c>
    </row>
    <row r="68" spans="1:7">
      <c r="A68" s="83" t="s">
        <v>373</v>
      </c>
      <c r="B68" s="137">
        <v>0</v>
      </c>
      <c r="C68" s="137">
        <v>0</v>
      </c>
      <c r="D68" s="137">
        <v>0</v>
      </c>
      <c r="E68" s="137">
        <v>0</v>
      </c>
      <c r="F68" s="137">
        <v>0</v>
      </c>
      <c r="G68" s="137">
        <f t="shared" si="13"/>
        <v>0</v>
      </c>
    </row>
    <row r="69" spans="1:7">
      <c r="A69" s="83" t="s">
        <v>374</v>
      </c>
      <c r="B69" s="137">
        <v>0</v>
      </c>
      <c r="C69" s="137">
        <v>0</v>
      </c>
      <c r="D69" s="137">
        <v>0</v>
      </c>
      <c r="E69" s="137">
        <v>0</v>
      </c>
      <c r="F69" s="137">
        <v>0</v>
      </c>
      <c r="G69" s="137">
        <f t="shared" si="13"/>
        <v>0</v>
      </c>
    </row>
    <row r="70" spans="1:7">
      <c r="A70" s="83" t="s">
        <v>375</v>
      </c>
      <c r="B70" s="137">
        <v>0</v>
      </c>
      <c r="C70" s="137">
        <v>0</v>
      </c>
      <c r="D70" s="137">
        <v>0</v>
      </c>
      <c r="E70" s="137">
        <v>0</v>
      </c>
      <c r="F70" s="137">
        <v>0</v>
      </c>
      <c r="G70" s="137">
        <f t="shared" si="13"/>
        <v>0</v>
      </c>
    </row>
    <row r="71" spans="1:7">
      <c r="A71" s="82" t="s">
        <v>376</v>
      </c>
      <c r="B71" s="137">
        <f t="shared" ref="B71:G71" si="14">SUM(B72:B74)</f>
        <v>0</v>
      </c>
      <c r="C71" s="137">
        <f t="shared" si="14"/>
        <v>0</v>
      </c>
      <c r="D71" s="137">
        <f t="shared" si="14"/>
        <v>0</v>
      </c>
      <c r="E71" s="137">
        <f t="shared" si="14"/>
        <v>0</v>
      </c>
      <c r="F71" s="137">
        <f t="shared" si="14"/>
        <v>0</v>
      </c>
      <c r="G71" s="137">
        <f t="shared" si="14"/>
        <v>0</v>
      </c>
    </row>
    <row r="72" spans="1:7">
      <c r="A72" s="83" t="s">
        <v>377</v>
      </c>
      <c r="B72" s="137">
        <v>0</v>
      </c>
      <c r="C72" s="137">
        <v>0</v>
      </c>
      <c r="D72" s="137">
        <v>0</v>
      </c>
      <c r="E72" s="137">
        <v>0</v>
      </c>
      <c r="F72" s="137">
        <v>0</v>
      </c>
      <c r="G72" s="137">
        <f>D72-E72</f>
        <v>0</v>
      </c>
    </row>
    <row r="73" spans="1:7">
      <c r="A73" s="83" t="s">
        <v>378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f>D73-E73</f>
        <v>0</v>
      </c>
    </row>
    <row r="74" spans="1:7">
      <c r="A74" s="83" t="s">
        <v>379</v>
      </c>
      <c r="B74" s="137">
        <v>0</v>
      </c>
      <c r="C74" s="137">
        <v>0</v>
      </c>
      <c r="D74" s="137">
        <v>0</v>
      </c>
      <c r="E74" s="137">
        <v>0</v>
      </c>
      <c r="F74" s="137">
        <v>0</v>
      </c>
      <c r="G74" s="137">
        <f>D74-E74</f>
        <v>0</v>
      </c>
    </row>
    <row r="75" spans="1:7">
      <c r="A75" s="82" t="s">
        <v>380</v>
      </c>
      <c r="B75" s="137">
        <f t="shared" ref="B75:G75" si="15">SUM(B76:B82)</f>
        <v>0</v>
      </c>
      <c r="C75" s="137">
        <f t="shared" si="15"/>
        <v>0</v>
      </c>
      <c r="D75" s="137">
        <f t="shared" si="15"/>
        <v>0</v>
      </c>
      <c r="E75" s="137">
        <f t="shared" si="15"/>
        <v>0</v>
      </c>
      <c r="F75" s="137">
        <f t="shared" si="15"/>
        <v>0</v>
      </c>
      <c r="G75" s="137">
        <f t="shared" si="15"/>
        <v>0</v>
      </c>
    </row>
    <row r="76" spans="1:7">
      <c r="A76" s="83" t="s">
        <v>381</v>
      </c>
      <c r="B76" s="137">
        <v>0</v>
      </c>
      <c r="C76" s="137">
        <v>0</v>
      </c>
      <c r="D76" s="137">
        <v>0</v>
      </c>
      <c r="E76" s="137">
        <v>0</v>
      </c>
      <c r="F76" s="137">
        <v>0</v>
      </c>
      <c r="G76" s="137">
        <f>D76-E76</f>
        <v>0</v>
      </c>
    </row>
    <row r="77" spans="1:7">
      <c r="A77" s="83" t="s">
        <v>382</v>
      </c>
      <c r="B77" s="137">
        <v>0</v>
      </c>
      <c r="C77" s="137">
        <v>0</v>
      </c>
      <c r="D77" s="137">
        <v>0</v>
      </c>
      <c r="E77" s="137">
        <v>0</v>
      </c>
      <c r="F77" s="137">
        <v>0</v>
      </c>
      <c r="G77" s="137">
        <f t="shared" ref="G77:G82" si="16">D77-E77</f>
        <v>0</v>
      </c>
    </row>
    <row r="78" spans="1:7">
      <c r="A78" s="83" t="s">
        <v>383</v>
      </c>
      <c r="B78" s="137">
        <v>0</v>
      </c>
      <c r="C78" s="137">
        <v>0</v>
      </c>
      <c r="D78" s="137">
        <v>0</v>
      </c>
      <c r="E78" s="137">
        <v>0</v>
      </c>
      <c r="F78" s="137">
        <v>0</v>
      </c>
      <c r="G78" s="137">
        <f t="shared" si="16"/>
        <v>0</v>
      </c>
    </row>
    <row r="79" spans="1:7">
      <c r="A79" s="83" t="s">
        <v>384</v>
      </c>
      <c r="B79" s="137">
        <v>0</v>
      </c>
      <c r="C79" s="137">
        <v>0</v>
      </c>
      <c r="D79" s="137">
        <v>0</v>
      </c>
      <c r="E79" s="137">
        <v>0</v>
      </c>
      <c r="F79" s="137">
        <v>0</v>
      </c>
      <c r="G79" s="137">
        <f t="shared" si="16"/>
        <v>0</v>
      </c>
    </row>
    <row r="80" spans="1:7">
      <c r="A80" s="83" t="s">
        <v>385</v>
      </c>
      <c r="B80" s="137">
        <v>0</v>
      </c>
      <c r="C80" s="137">
        <v>0</v>
      </c>
      <c r="D80" s="137">
        <v>0</v>
      </c>
      <c r="E80" s="137">
        <v>0</v>
      </c>
      <c r="F80" s="137">
        <v>0</v>
      </c>
      <c r="G80" s="137">
        <f t="shared" si="16"/>
        <v>0</v>
      </c>
    </row>
    <row r="81" spans="1:7">
      <c r="A81" s="83" t="s">
        <v>386</v>
      </c>
      <c r="B81" s="137">
        <v>0</v>
      </c>
      <c r="C81" s="137">
        <v>0</v>
      </c>
      <c r="D81" s="137">
        <v>0</v>
      </c>
      <c r="E81" s="137">
        <v>0</v>
      </c>
      <c r="F81" s="137">
        <v>0</v>
      </c>
      <c r="G81" s="137">
        <f t="shared" si="16"/>
        <v>0</v>
      </c>
    </row>
    <row r="82" spans="1:7">
      <c r="A82" s="83" t="s">
        <v>387</v>
      </c>
      <c r="B82" s="137">
        <v>0</v>
      </c>
      <c r="C82" s="137">
        <v>0</v>
      </c>
      <c r="D82" s="137">
        <v>0</v>
      </c>
      <c r="E82" s="137">
        <v>0</v>
      </c>
      <c r="F82" s="137">
        <v>0</v>
      </c>
      <c r="G82" s="137">
        <f t="shared" si="16"/>
        <v>0</v>
      </c>
    </row>
    <row r="83" spans="1:7">
      <c r="A83" s="84"/>
      <c r="B83" s="142"/>
      <c r="C83" s="142"/>
      <c r="D83" s="142"/>
      <c r="E83" s="142"/>
      <c r="F83" s="142"/>
      <c r="G83" s="142"/>
    </row>
    <row r="84" spans="1:7">
      <c r="A84" s="29" t="s">
        <v>388</v>
      </c>
      <c r="B84" s="136">
        <f t="shared" ref="B84:G84" si="17">SUM(B85,B93,B103,B113,B123,B133,B137,B146,B150)</f>
        <v>2222980788.6900001</v>
      </c>
      <c r="C84" s="136">
        <f t="shared" si="17"/>
        <v>152788989.49000001</v>
      </c>
      <c r="D84" s="136">
        <f t="shared" si="17"/>
        <v>2375769778.1799994</v>
      </c>
      <c r="E84" s="136">
        <f t="shared" si="17"/>
        <v>997984214.43999994</v>
      </c>
      <c r="F84" s="136">
        <f t="shared" si="17"/>
        <v>989365240.53999996</v>
      </c>
      <c r="G84" s="136">
        <f t="shared" si="17"/>
        <v>1377785563.74</v>
      </c>
    </row>
    <row r="85" spans="1:7">
      <c r="A85" s="82" t="s">
        <v>315</v>
      </c>
      <c r="B85" s="137">
        <f t="shared" ref="B85:G85" si="18">SUM(B86:B92)</f>
        <v>2027440671.1200001</v>
      </c>
      <c r="C85" s="137">
        <f t="shared" si="18"/>
        <v>-9489414.6400000025</v>
      </c>
      <c r="D85" s="137">
        <f t="shared" si="18"/>
        <v>2017951256.48</v>
      </c>
      <c r="E85" s="137">
        <f t="shared" si="18"/>
        <v>915236885.36999989</v>
      </c>
      <c r="F85" s="137">
        <f t="shared" si="18"/>
        <v>911396871.00999999</v>
      </c>
      <c r="G85" s="137">
        <f t="shared" si="18"/>
        <v>1102714371.1100001</v>
      </c>
    </row>
    <row r="86" spans="1:7">
      <c r="A86" s="83" t="s">
        <v>316</v>
      </c>
      <c r="B86" s="137">
        <v>531860102.56</v>
      </c>
      <c r="C86" s="137">
        <v>11463855.550000001</v>
      </c>
      <c r="D86" s="137">
        <v>543323958.11000001</v>
      </c>
      <c r="E86" s="137">
        <v>270743527.52999997</v>
      </c>
      <c r="F86" s="137">
        <v>270743527.12</v>
      </c>
      <c r="G86" s="137">
        <f>D86-E86</f>
        <v>272580430.58000004</v>
      </c>
    </row>
    <row r="87" spans="1:7">
      <c r="A87" s="83" t="s">
        <v>317</v>
      </c>
      <c r="B87" s="137">
        <v>23282710.02</v>
      </c>
      <c r="C87" s="137">
        <v>21800282.460000001</v>
      </c>
      <c r="D87" s="137">
        <v>45082992.479999997</v>
      </c>
      <c r="E87" s="137">
        <v>32594563.77</v>
      </c>
      <c r="F87" s="137">
        <v>32594563.18</v>
      </c>
      <c r="G87" s="137">
        <f t="shared" ref="G87:G92" si="19">D87-E87</f>
        <v>12488428.709999997</v>
      </c>
    </row>
    <row r="88" spans="1:7">
      <c r="A88" s="83" t="s">
        <v>318</v>
      </c>
      <c r="B88" s="137">
        <v>253338672.09999999</v>
      </c>
      <c r="C88" s="137">
        <v>3484861.89</v>
      </c>
      <c r="D88" s="137">
        <v>256823533.99000001</v>
      </c>
      <c r="E88" s="137">
        <v>87206131.609999999</v>
      </c>
      <c r="F88" s="137">
        <v>87206128.810000002</v>
      </c>
      <c r="G88" s="137">
        <f t="shared" si="19"/>
        <v>169617402.38</v>
      </c>
    </row>
    <row r="89" spans="1:7">
      <c r="A89" s="83" t="s">
        <v>319</v>
      </c>
      <c r="B89" s="137">
        <v>299134660.22000003</v>
      </c>
      <c r="C89" s="137">
        <v>7635917.04</v>
      </c>
      <c r="D89" s="137">
        <v>306770577.25999999</v>
      </c>
      <c r="E89" s="137">
        <v>151034493</v>
      </c>
      <c r="F89" s="137">
        <v>147194489.53999999</v>
      </c>
      <c r="G89" s="137">
        <f t="shared" si="19"/>
        <v>155736084.25999999</v>
      </c>
    </row>
    <row r="90" spans="1:7">
      <c r="A90" s="83" t="s">
        <v>320</v>
      </c>
      <c r="B90" s="137">
        <v>683777474.96000004</v>
      </c>
      <c r="C90" s="137">
        <v>-28095719.300000001</v>
      </c>
      <c r="D90" s="137">
        <v>655681755.65999997</v>
      </c>
      <c r="E90" s="137">
        <v>286355520.70999998</v>
      </c>
      <c r="F90" s="137">
        <v>286355515.56</v>
      </c>
      <c r="G90" s="137">
        <f t="shared" si="19"/>
        <v>369326234.94999999</v>
      </c>
    </row>
    <row r="91" spans="1:7">
      <c r="A91" s="83" t="s">
        <v>321</v>
      </c>
      <c r="B91" s="137">
        <v>53193399.960000001</v>
      </c>
      <c r="C91" s="137">
        <v>-12508836.08</v>
      </c>
      <c r="D91" s="137">
        <v>40684563.880000003</v>
      </c>
      <c r="E91" s="137">
        <v>0</v>
      </c>
      <c r="F91" s="137">
        <v>0</v>
      </c>
      <c r="G91" s="137">
        <f t="shared" si="19"/>
        <v>40684563.880000003</v>
      </c>
    </row>
    <row r="92" spans="1:7">
      <c r="A92" s="83" t="s">
        <v>322</v>
      </c>
      <c r="B92" s="137">
        <v>182853651.30000001</v>
      </c>
      <c r="C92" s="137">
        <v>-13269776.199999999</v>
      </c>
      <c r="D92" s="137">
        <v>169583875.09999999</v>
      </c>
      <c r="E92" s="137">
        <v>87302648.75</v>
      </c>
      <c r="F92" s="137">
        <v>87302646.799999997</v>
      </c>
      <c r="G92" s="137">
        <f t="shared" si="19"/>
        <v>82281226.349999994</v>
      </c>
    </row>
    <row r="93" spans="1:7">
      <c r="A93" s="82" t="s">
        <v>323</v>
      </c>
      <c r="B93" s="137">
        <f t="shared" ref="B93:G93" si="20">SUM(B94:B102)</f>
        <v>43090554.74000001</v>
      </c>
      <c r="C93" s="137">
        <f t="shared" si="20"/>
        <v>-1443114.3800000001</v>
      </c>
      <c r="D93" s="137">
        <f t="shared" si="20"/>
        <v>41647440.359999999</v>
      </c>
      <c r="E93" s="137">
        <f t="shared" si="20"/>
        <v>17278537.079999998</v>
      </c>
      <c r="F93" s="137">
        <f t="shared" si="20"/>
        <v>16243410.010000002</v>
      </c>
      <c r="G93" s="137">
        <f t="shared" si="20"/>
        <v>24368903.280000001</v>
      </c>
    </row>
    <row r="94" spans="1:7">
      <c r="A94" s="83" t="s">
        <v>324</v>
      </c>
      <c r="B94" s="137">
        <v>25298156.98</v>
      </c>
      <c r="C94" s="137">
        <v>-6692784.4299999997</v>
      </c>
      <c r="D94" s="137">
        <v>18605372.550000001</v>
      </c>
      <c r="E94" s="137">
        <v>6053251.2300000004</v>
      </c>
      <c r="F94" s="137">
        <v>5843406.54</v>
      </c>
      <c r="G94" s="137">
        <f>D94-E94</f>
        <v>12552121.32</v>
      </c>
    </row>
    <row r="95" spans="1:7">
      <c r="A95" s="83" t="s">
        <v>325</v>
      </c>
      <c r="B95" s="137">
        <v>2768326.33</v>
      </c>
      <c r="C95" s="137">
        <v>674233.97</v>
      </c>
      <c r="D95" s="137">
        <v>3442560.3</v>
      </c>
      <c r="E95" s="137">
        <v>1956863.69</v>
      </c>
      <c r="F95" s="137">
        <v>1877022.66</v>
      </c>
      <c r="G95" s="137">
        <f t="shared" ref="G95:G102" si="21">D95-E95</f>
        <v>1485696.6099999999</v>
      </c>
    </row>
    <row r="96" spans="1:7">
      <c r="A96" s="83" t="s">
        <v>326</v>
      </c>
      <c r="B96" s="137">
        <v>0</v>
      </c>
      <c r="C96" s="137">
        <v>0</v>
      </c>
      <c r="D96" s="137">
        <v>0</v>
      </c>
      <c r="E96" s="137">
        <v>0</v>
      </c>
      <c r="F96" s="137">
        <v>0</v>
      </c>
      <c r="G96" s="137">
        <f t="shared" si="21"/>
        <v>0</v>
      </c>
    </row>
    <row r="97" spans="1:7">
      <c r="A97" s="83" t="s">
        <v>327</v>
      </c>
      <c r="B97" s="137">
        <v>3619149.69</v>
      </c>
      <c r="C97" s="137">
        <v>641679.89</v>
      </c>
      <c r="D97" s="137">
        <v>4260829.58</v>
      </c>
      <c r="E97" s="137">
        <v>2013742.85</v>
      </c>
      <c r="F97" s="137">
        <v>1829797.7</v>
      </c>
      <c r="G97" s="137">
        <f t="shared" si="21"/>
        <v>2247086.73</v>
      </c>
    </row>
    <row r="98" spans="1:7">
      <c r="A98" s="85" t="s">
        <v>328</v>
      </c>
      <c r="B98" s="137">
        <v>2341138.02</v>
      </c>
      <c r="C98" s="137">
        <v>3775125.7</v>
      </c>
      <c r="D98" s="137">
        <v>6116263.7199999997</v>
      </c>
      <c r="E98" s="137">
        <v>2461371.85</v>
      </c>
      <c r="F98" s="137">
        <v>2117695.2400000002</v>
      </c>
      <c r="G98" s="137">
        <f t="shared" si="21"/>
        <v>3654891.8699999996</v>
      </c>
    </row>
    <row r="99" spans="1:7">
      <c r="A99" s="83" t="s">
        <v>329</v>
      </c>
      <c r="B99" s="137">
        <v>5806308.7800000003</v>
      </c>
      <c r="C99" s="137">
        <v>221239.33</v>
      </c>
      <c r="D99" s="137">
        <v>6027548.1100000003</v>
      </c>
      <c r="E99" s="137">
        <v>3391353.55</v>
      </c>
      <c r="F99" s="137">
        <v>3291015.71</v>
      </c>
      <c r="G99" s="137">
        <f t="shared" si="21"/>
        <v>2636194.5600000005</v>
      </c>
    </row>
    <row r="100" spans="1:7">
      <c r="A100" s="83" t="s">
        <v>330</v>
      </c>
      <c r="B100" s="137">
        <v>633402.49</v>
      </c>
      <c r="C100" s="137">
        <v>-217825.1</v>
      </c>
      <c r="D100" s="137">
        <v>415577.39</v>
      </c>
      <c r="E100" s="137">
        <v>120109.83</v>
      </c>
      <c r="F100" s="137">
        <v>113765.47</v>
      </c>
      <c r="G100" s="137">
        <f t="shared" si="21"/>
        <v>295467.56</v>
      </c>
    </row>
    <row r="101" spans="1:7">
      <c r="A101" s="83" t="s">
        <v>331</v>
      </c>
      <c r="B101" s="137">
        <v>0</v>
      </c>
      <c r="C101" s="137">
        <v>0</v>
      </c>
      <c r="D101" s="137">
        <v>0</v>
      </c>
      <c r="E101" s="137">
        <v>0</v>
      </c>
      <c r="F101" s="137">
        <v>0</v>
      </c>
      <c r="G101" s="137">
        <f t="shared" si="21"/>
        <v>0</v>
      </c>
    </row>
    <row r="102" spans="1:7">
      <c r="A102" s="83" t="s">
        <v>332</v>
      </c>
      <c r="B102" s="137">
        <v>2624072.4500000002</v>
      </c>
      <c r="C102" s="137">
        <v>155216.26</v>
      </c>
      <c r="D102" s="137">
        <v>2779288.71</v>
      </c>
      <c r="E102" s="137">
        <v>1281844.08</v>
      </c>
      <c r="F102" s="137">
        <v>1170706.69</v>
      </c>
      <c r="G102" s="137">
        <f t="shared" si="21"/>
        <v>1497444.63</v>
      </c>
    </row>
    <row r="103" spans="1:7">
      <c r="A103" s="82" t="s">
        <v>333</v>
      </c>
      <c r="B103" s="137">
        <f t="shared" ref="B103:G103" si="22">SUM(B104:B112)</f>
        <v>91334494.829999998</v>
      </c>
      <c r="C103" s="137">
        <f t="shared" si="22"/>
        <v>93392116.430000007</v>
      </c>
      <c r="D103" s="137">
        <f t="shared" si="22"/>
        <v>184726611.25999999</v>
      </c>
      <c r="E103" s="137">
        <f t="shared" si="22"/>
        <v>41428791.409999996</v>
      </c>
      <c r="F103" s="137">
        <f t="shared" si="22"/>
        <v>37713592.299999997</v>
      </c>
      <c r="G103" s="137">
        <f t="shared" si="22"/>
        <v>143297819.84999999</v>
      </c>
    </row>
    <row r="104" spans="1:7">
      <c r="A104" s="83" t="s">
        <v>334</v>
      </c>
      <c r="B104" s="137">
        <v>25452586.989999998</v>
      </c>
      <c r="C104" s="137">
        <v>1600681.33</v>
      </c>
      <c r="D104" s="137">
        <v>27053268.32</v>
      </c>
      <c r="E104" s="137">
        <v>12337823.449999999</v>
      </c>
      <c r="F104" s="137">
        <v>12330224.890000001</v>
      </c>
      <c r="G104" s="137">
        <f>D104-E104</f>
        <v>14715444.870000001</v>
      </c>
    </row>
    <row r="105" spans="1:7">
      <c r="A105" s="83" t="s">
        <v>335</v>
      </c>
      <c r="B105" s="137">
        <v>11312628</v>
      </c>
      <c r="C105" s="137">
        <v>-180921.41</v>
      </c>
      <c r="D105" s="137">
        <v>11131706.59</v>
      </c>
      <c r="E105" s="137">
        <v>3492402.71</v>
      </c>
      <c r="F105" s="137">
        <v>3492402.71</v>
      </c>
      <c r="G105" s="137">
        <f t="shared" ref="G105:G112" si="23">D105-E105</f>
        <v>7639303.8799999999</v>
      </c>
    </row>
    <row r="106" spans="1:7">
      <c r="A106" s="83" t="s">
        <v>336</v>
      </c>
      <c r="B106" s="137">
        <v>3907496.26</v>
      </c>
      <c r="C106" s="137">
        <v>9409.89</v>
      </c>
      <c r="D106" s="137">
        <v>3916906.15</v>
      </c>
      <c r="E106" s="137">
        <v>1808844.55</v>
      </c>
      <c r="F106" s="137">
        <v>1744212.72</v>
      </c>
      <c r="G106" s="137">
        <f t="shared" si="23"/>
        <v>2108061.5999999996</v>
      </c>
    </row>
    <row r="107" spans="1:7">
      <c r="A107" s="83" t="s">
        <v>337</v>
      </c>
      <c r="B107" s="137">
        <v>610292.03</v>
      </c>
      <c r="C107" s="137">
        <v>30006431.760000002</v>
      </c>
      <c r="D107" s="137">
        <v>30616723.789999999</v>
      </c>
      <c r="E107" s="137">
        <v>63926.47</v>
      </c>
      <c r="F107" s="137">
        <v>63926.47</v>
      </c>
      <c r="G107" s="137">
        <f t="shared" si="23"/>
        <v>30552797.32</v>
      </c>
    </row>
    <row r="108" spans="1:7">
      <c r="A108" s="83" t="s">
        <v>338</v>
      </c>
      <c r="B108" s="137">
        <v>5130154.0199999996</v>
      </c>
      <c r="C108" s="137">
        <v>33988670.140000001</v>
      </c>
      <c r="D108" s="137">
        <v>39118824.159999996</v>
      </c>
      <c r="E108" s="137">
        <v>1734591.6</v>
      </c>
      <c r="F108" s="137">
        <v>1643784.27</v>
      </c>
      <c r="G108" s="137">
        <f t="shared" si="23"/>
        <v>37384232.559999995</v>
      </c>
    </row>
    <row r="109" spans="1:7">
      <c r="A109" s="83" t="s">
        <v>339</v>
      </c>
      <c r="B109" s="137">
        <v>142443.01999999999</v>
      </c>
      <c r="C109" s="137">
        <v>710155.24</v>
      </c>
      <c r="D109" s="137">
        <v>852598.26</v>
      </c>
      <c r="E109" s="137">
        <v>66241.7</v>
      </c>
      <c r="F109" s="137">
        <v>56569.41</v>
      </c>
      <c r="G109" s="137">
        <f t="shared" si="23"/>
        <v>786356.56</v>
      </c>
    </row>
    <row r="110" spans="1:7">
      <c r="A110" s="83" t="s">
        <v>340</v>
      </c>
      <c r="B110" s="137">
        <v>2114414.54</v>
      </c>
      <c r="C110" s="137">
        <v>26504179.059999999</v>
      </c>
      <c r="D110" s="137">
        <v>28618593.600000001</v>
      </c>
      <c r="E110" s="137">
        <v>1523174.01</v>
      </c>
      <c r="F110" s="137">
        <v>1439693.57</v>
      </c>
      <c r="G110" s="137">
        <f t="shared" si="23"/>
        <v>27095419.59</v>
      </c>
    </row>
    <row r="111" spans="1:7">
      <c r="A111" s="83" t="s">
        <v>341</v>
      </c>
      <c r="B111" s="137">
        <v>0</v>
      </c>
      <c r="C111" s="137">
        <v>870463.39</v>
      </c>
      <c r="D111" s="137">
        <v>870463.39</v>
      </c>
      <c r="E111" s="137">
        <v>54473.15</v>
      </c>
      <c r="F111" s="137">
        <v>54473.15</v>
      </c>
      <c r="G111" s="137">
        <f t="shared" si="23"/>
        <v>815990.24</v>
      </c>
    </row>
    <row r="112" spans="1:7">
      <c r="A112" s="83" t="s">
        <v>342</v>
      </c>
      <c r="B112" s="137">
        <v>42664479.969999999</v>
      </c>
      <c r="C112" s="137">
        <v>-116952.97</v>
      </c>
      <c r="D112" s="137">
        <v>42547527</v>
      </c>
      <c r="E112" s="137">
        <v>20347313.77</v>
      </c>
      <c r="F112" s="137">
        <v>16888305.109999999</v>
      </c>
      <c r="G112" s="137">
        <f t="shared" si="23"/>
        <v>22200213.23</v>
      </c>
    </row>
    <row r="113" spans="1:7">
      <c r="A113" s="82" t="s">
        <v>343</v>
      </c>
      <c r="B113" s="137">
        <f t="shared" ref="B113:G113" si="24">SUM(B114:B122)</f>
        <v>0</v>
      </c>
      <c r="C113" s="137">
        <f t="shared" si="24"/>
        <v>13411539.970000001</v>
      </c>
      <c r="D113" s="137">
        <f t="shared" si="24"/>
        <v>13411539.970000001</v>
      </c>
      <c r="E113" s="137">
        <f t="shared" si="24"/>
        <v>461745.2</v>
      </c>
      <c r="F113" s="137">
        <f t="shared" si="24"/>
        <v>433111.84</v>
      </c>
      <c r="G113" s="137">
        <f t="shared" si="24"/>
        <v>12949794.770000001</v>
      </c>
    </row>
    <row r="114" spans="1:7">
      <c r="A114" s="83" t="s">
        <v>344</v>
      </c>
      <c r="B114" s="137">
        <v>0</v>
      </c>
      <c r="C114" s="137">
        <v>0</v>
      </c>
      <c r="D114" s="137">
        <v>0</v>
      </c>
      <c r="E114" s="137">
        <v>0</v>
      </c>
      <c r="F114" s="137">
        <v>0</v>
      </c>
      <c r="G114" s="137">
        <f>D114-E114</f>
        <v>0</v>
      </c>
    </row>
    <row r="115" spans="1:7">
      <c r="A115" s="83" t="s">
        <v>345</v>
      </c>
      <c r="B115" s="137">
        <v>0</v>
      </c>
      <c r="C115" s="137">
        <v>0</v>
      </c>
      <c r="D115" s="137">
        <v>0</v>
      </c>
      <c r="E115" s="137">
        <v>0</v>
      </c>
      <c r="F115" s="137">
        <v>0</v>
      </c>
      <c r="G115" s="137">
        <f t="shared" ref="G115:G122" si="25">D115-E115</f>
        <v>0</v>
      </c>
    </row>
    <row r="116" spans="1:7">
      <c r="A116" s="83" t="s">
        <v>346</v>
      </c>
      <c r="B116" s="137">
        <v>0</v>
      </c>
      <c r="C116" s="137">
        <v>0</v>
      </c>
      <c r="D116" s="137">
        <v>0</v>
      </c>
      <c r="E116" s="137">
        <v>0</v>
      </c>
      <c r="F116" s="137">
        <v>0</v>
      </c>
      <c r="G116" s="137">
        <f t="shared" si="25"/>
        <v>0</v>
      </c>
    </row>
    <row r="117" spans="1:7">
      <c r="A117" s="83" t="s">
        <v>347</v>
      </c>
      <c r="B117" s="137">
        <v>0</v>
      </c>
      <c r="C117" s="137">
        <v>13411539.970000001</v>
      </c>
      <c r="D117" s="137">
        <v>13411539.970000001</v>
      </c>
      <c r="E117" s="137">
        <v>461745.2</v>
      </c>
      <c r="F117" s="137">
        <v>433111.84</v>
      </c>
      <c r="G117" s="137">
        <f>D117-E117</f>
        <v>12949794.770000001</v>
      </c>
    </row>
    <row r="118" spans="1:7">
      <c r="A118" s="83" t="s">
        <v>348</v>
      </c>
      <c r="B118" s="137">
        <v>0</v>
      </c>
      <c r="C118" s="137">
        <v>0</v>
      </c>
      <c r="D118" s="137">
        <v>0</v>
      </c>
      <c r="E118" s="137">
        <v>0</v>
      </c>
      <c r="F118" s="137">
        <v>0</v>
      </c>
      <c r="G118" s="137">
        <f t="shared" si="25"/>
        <v>0</v>
      </c>
    </row>
    <row r="119" spans="1:7">
      <c r="A119" s="83" t="s">
        <v>349</v>
      </c>
      <c r="B119" s="137">
        <v>0</v>
      </c>
      <c r="C119" s="137">
        <v>0</v>
      </c>
      <c r="D119" s="137">
        <v>0</v>
      </c>
      <c r="E119" s="137">
        <v>0</v>
      </c>
      <c r="F119" s="137">
        <v>0</v>
      </c>
      <c r="G119" s="137">
        <f t="shared" si="25"/>
        <v>0</v>
      </c>
    </row>
    <row r="120" spans="1:7">
      <c r="A120" s="83" t="s">
        <v>350</v>
      </c>
      <c r="B120" s="137">
        <v>0</v>
      </c>
      <c r="C120" s="137">
        <v>0</v>
      </c>
      <c r="D120" s="137">
        <v>0</v>
      </c>
      <c r="E120" s="137">
        <v>0</v>
      </c>
      <c r="F120" s="137">
        <v>0</v>
      </c>
      <c r="G120" s="137">
        <f t="shared" si="25"/>
        <v>0</v>
      </c>
    </row>
    <row r="121" spans="1:7">
      <c r="A121" s="83" t="s">
        <v>351</v>
      </c>
      <c r="B121" s="137">
        <v>0</v>
      </c>
      <c r="C121" s="137">
        <v>0</v>
      </c>
      <c r="D121" s="137">
        <v>0</v>
      </c>
      <c r="E121" s="137">
        <v>0</v>
      </c>
      <c r="F121" s="137">
        <v>0</v>
      </c>
      <c r="G121" s="137">
        <f t="shared" si="25"/>
        <v>0</v>
      </c>
    </row>
    <row r="122" spans="1:7">
      <c r="A122" s="83" t="s">
        <v>352</v>
      </c>
      <c r="B122" s="137">
        <v>0</v>
      </c>
      <c r="C122" s="137">
        <v>0</v>
      </c>
      <c r="D122" s="137">
        <v>0</v>
      </c>
      <c r="E122" s="137">
        <v>0</v>
      </c>
      <c r="F122" s="137">
        <v>0</v>
      </c>
      <c r="G122" s="137">
        <f t="shared" si="25"/>
        <v>0</v>
      </c>
    </row>
    <row r="123" spans="1:7">
      <c r="A123" s="82" t="s">
        <v>353</v>
      </c>
      <c r="B123" s="137">
        <f t="shared" ref="B123:G123" si="26">SUM(B124:B132)</f>
        <v>37000000</v>
      </c>
      <c r="C123" s="137">
        <f t="shared" si="26"/>
        <v>14711493.949999999</v>
      </c>
      <c r="D123" s="137">
        <f t="shared" si="26"/>
        <v>51711493.949999996</v>
      </c>
      <c r="E123" s="137">
        <f t="shared" si="26"/>
        <v>457920.28</v>
      </c>
      <c r="F123" s="137">
        <f t="shared" si="26"/>
        <v>457920.28</v>
      </c>
      <c r="G123" s="137">
        <f t="shared" si="26"/>
        <v>51253573.669999994</v>
      </c>
    </row>
    <row r="124" spans="1:7">
      <c r="A124" s="83" t="s">
        <v>354</v>
      </c>
      <c r="B124" s="137">
        <v>0</v>
      </c>
      <c r="C124" s="137">
        <v>6568536.3799999999</v>
      </c>
      <c r="D124" s="137">
        <v>6568536.3799999999</v>
      </c>
      <c r="E124" s="137">
        <v>0</v>
      </c>
      <c r="F124" s="137">
        <v>0</v>
      </c>
      <c r="G124" s="137">
        <f>D124-E124</f>
        <v>6568536.3799999999</v>
      </c>
    </row>
    <row r="125" spans="1:7">
      <c r="A125" s="83" t="s">
        <v>355</v>
      </c>
      <c r="B125" s="137">
        <v>0</v>
      </c>
      <c r="C125" s="137">
        <v>50678.17</v>
      </c>
      <c r="D125" s="137">
        <v>50678.17</v>
      </c>
      <c r="E125" s="137">
        <v>0</v>
      </c>
      <c r="F125" s="137">
        <v>0</v>
      </c>
      <c r="G125" s="137">
        <f t="shared" ref="G125:G132" si="27">D125-E125</f>
        <v>50678.17</v>
      </c>
    </row>
    <row r="126" spans="1:7">
      <c r="A126" s="83" t="s">
        <v>356</v>
      </c>
      <c r="B126" s="137">
        <v>37000000</v>
      </c>
      <c r="C126" s="137">
        <v>6931749.54</v>
      </c>
      <c r="D126" s="137">
        <v>43931749.539999999</v>
      </c>
      <c r="E126" s="137">
        <v>457920.28</v>
      </c>
      <c r="F126" s="137">
        <v>457920.28</v>
      </c>
      <c r="G126" s="137">
        <f t="shared" si="27"/>
        <v>43473829.259999998</v>
      </c>
    </row>
    <row r="127" spans="1:7">
      <c r="A127" s="83" t="s">
        <v>357</v>
      </c>
      <c r="B127" s="137">
        <v>0</v>
      </c>
      <c r="C127" s="137">
        <v>0</v>
      </c>
      <c r="D127" s="137">
        <v>0</v>
      </c>
      <c r="E127" s="137">
        <v>0</v>
      </c>
      <c r="F127" s="137">
        <v>0</v>
      </c>
      <c r="G127" s="137">
        <f t="shared" si="27"/>
        <v>0</v>
      </c>
    </row>
    <row r="128" spans="1:7">
      <c r="A128" s="83" t="s">
        <v>358</v>
      </c>
      <c r="B128" s="137">
        <v>0</v>
      </c>
      <c r="C128" s="137">
        <v>0</v>
      </c>
      <c r="D128" s="137">
        <v>0</v>
      </c>
      <c r="E128" s="137">
        <v>0</v>
      </c>
      <c r="F128" s="137">
        <v>0</v>
      </c>
      <c r="G128" s="137">
        <f t="shared" si="27"/>
        <v>0</v>
      </c>
    </row>
    <row r="129" spans="1:7">
      <c r="A129" s="83" t="s">
        <v>359</v>
      </c>
      <c r="B129" s="137">
        <v>0</v>
      </c>
      <c r="C129" s="137">
        <v>311040.42</v>
      </c>
      <c r="D129" s="137">
        <v>311040.42</v>
      </c>
      <c r="E129" s="137">
        <v>0</v>
      </c>
      <c r="F129" s="137">
        <v>0</v>
      </c>
      <c r="G129" s="137">
        <f t="shared" si="27"/>
        <v>311040.42</v>
      </c>
    </row>
    <row r="130" spans="1:7">
      <c r="A130" s="83" t="s">
        <v>360</v>
      </c>
      <c r="B130" s="137">
        <v>0</v>
      </c>
      <c r="C130" s="137">
        <v>75000</v>
      </c>
      <c r="D130" s="137">
        <v>75000</v>
      </c>
      <c r="E130" s="137">
        <v>0</v>
      </c>
      <c r="F130" s="137">
        <v>0</v>
      </c>
      <c r="G130" s="137">
        <f t="shared" si="27"/>
        <v>75000</v>
      </c>
    </row>
    <row r="131" spans="1:7">
      <c r="A131" s="83" t="s">
        <v>361</v>
      </c>
      <c r="B131" s="137">
        <v>0</v>
      </c>
      <c r="C131" s="137">
        <v>0</v>
      </c>
      <c r="D131" s="137">
        <v>0</v>
      </c>
      <c r="E131" s="137">
        <v>0</v>
      </c>
      <c r="F131" s="137">
        <v>0</v>
      </c>
      <c r="G131" s="137">
        <f t="shared" si="27"/>
        <v>0</v>
      </c>
    </row>
    <row r="132" spans="1:7">
      <c r="A132" s="83" t="s">
        <v>362</v>
      </c>
      <c r="B132" s="137">
        <v>0</v>
      </c>
      <c r="C132" s="137">
        <v>774489.44</v>
      </c>
      <c r="D132" s="137">
        <v>774489.44</v>
      </c>
      <c r="E132" s="137">
        <v>0</v>
      </c>
      <c r="F132" s="137">
        <v>0</v>
      </c>
      <c r="G132" s="137">
        <f t="shared" si="27"/>
        <v>774489.44</v>
      </c>
    </row>
    <row r="133" spans="1:7">
      <c r="A133" s="82" t="s">
        <v>363</v>
      </c>
      <c r="B133" s="137">
        <f t="shared" ref="B133:G133" si="28">SUM(B134:B136)</f>
        <v>24115068</v>
      </c>
      <c r="C133" s="137">
        <f t="shared" si="28"/>
        <v>42206368.159999996</v>
      </c>
      <c r="D133" s="137">
        <f t="shared" si="28"/>
        <v>66321436.159999996</v>
      </c>
      <c r="E133" s="137">
        <f t="shared" si="28"/>
        <v>23120335.100000001</v>
      </c>
      <c r="F133" s="137">
        <f t="shared" si="28"/>
        <v>23120335.100000001</v>
      </c>
      <c r="G133" s="137">
        <f t="shared" si="28"/>
        <v>43201101.059999995</v>
      </c>
    </row>
    <row r="134" spans="1:7">
      <c r="A134" s="83" t="s">
        <v>364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f>D134-E134</f>
        <v>0</v>
      </c>
    </row>
    <row r="135" spans="1:7">
      <c r="A135" s="83" t="s">
        <v>365</v>
      </c>
      <c r="B135" s="137">
        <v>24115068</v>
      </c>
      <c r="C135" s="137">
        <v>42206368.159999996</v>
      </c>
      <c r="D135" s="137">
        <v>66321436.159999996</v>
      </c>
      <c r="E135" s="137">
        <v>23120335.100000001</v>
      </c>
      <c r="F135" s="137">
        <v>23120335.100000001</v>
      </c>
      <c r="G135" s="137">
        <f>D135-E135</f>
        <v>43201101.059999995</v>
      </c>
    </row>
    <row r="136" spans="1:7">
      <c r="A136" s="83" t="s">
        <v>366</v>
      </c>
      <c r="B136" s="137">
        <v>0</v>
      </c>
      <c r="C136" s="137">
        <v>0</v>
      </c>
      <c r="D136" s="137">
        <v>0</v>
      </c>
      <c r="E136" s="137">
        <v>0</v>
      </c>
      <c r="F136" s="137">
        <v>0</v>
      </c>
      <c r="G136" s="137">
        <f>D136-E136</f>
        <v>0</v>
      </c>
    </row>
    <row r="137" spans="1:7">
      <c r="A137" s="82" t="s">
        <v>367</v>
      </c>
      <c r="B137" s="137">
        <f t="shared" ref="B137:G137" si="29">SUM(B138:B142,B144:B145)</f>
        <v>0</v>
      </c>
      <c r="C137" s="137">
        <f t="shared" si="29"/>
        <v>0</v>
      </c>
      <c r="D137" s="137">
        <f t="shared" si="29"/>
        <v>0</v>
      </c>
      <c r="E137" s="137">
        <f t="shared" si="29"/>
        <v>0</v>
      </c>
      <c r="F137" s="137">
        <f t="shared" si="29"/>
        <v>0</v>
      </c>
      <c r="G137" s="137">
        <f t="shared" si="29"/>
        <v>0</v>
      </c>
    </row>
    <row r="138" spans="1:7">
      <c r="A138" s="83" t="s">
        <v>368</v>
      </c>
      <c r="B138" s="137">
        <v>0</v>
      </c>
      <c r="C138" s="137">
        <v>0</v>
      </c>
      <c r="D138" s="137">
        <v>0</v>
      </c>
      <c r="E138" s="137">
        <v>0</v>
      </c>
      <c r="F138" s="137">
        <v>0</v>
      </c>
      <c r="G138" s="137">
        <f>D138-E138</f>
        <v>0</v>
      </c>
    </row>
    <row r="139" spans="1:7">
      <c r="A139" s="83" t="s">
        <v>369</v>
      </c>
      <c r="B139" s="137">
        <v>0</v>
      </c>
      <c r="C139" s="137">
        <v>0</v>
      </c>
      <c r="D139" s="137">
        <v>0</v>
      </c>
      <c r="E139" s="137">
        <v>0</v>
      </c>
      <c r="F139" s="137">
        <v>0</v>
      </c>
      <c r="G139" s="137">
        <f t="shared" ref="G139:G145" si="30">D139-E139</f>
        <v>0</v>
      </c>
    </row>
    <row r="140" spans="1:7">
      <c r="A140" s="83" t="s">
        <v>370</v>
      </c>
      <c r="B140" s="137">
        <v>0</v>
      </c>
      <c r="C140" s="137">
        <v>0</v>
      </c>
      <c r="D140" s="137">
        <v>0</v>
      </c>
      <c r="E140" s="137">
        <v>0</v>
      </c>
      <c r="F140" s="137">
        <v>0</v>
      </c>
      <c r="G140" s="137">
        <f t="shared" si="30"/>
        <v>0</v>
      </c>
    </row>
    <row r="141" spans="1:7">
      <c r="A141" s="83" t="s">
        <v>371</v>
      </c>
      <c r="B141" s="137">
        <v>0</v>
      </c>
      <c r="C141" s="137">
        <v>0</v>
      </c>
      <c r="D141" s="137">
        <v>0</v>
      </c>
      <c r="E141" s="137">
        <v>0</v>
      </c>
      <c r="F141" s="137">
        <v>0</v>
      </c>
      <c r="G141" s="137">
        <f t="shared" si="30"/>
        <v>0</v>
      </c>
    </row>
    <row r="142" spans="1:7">
      <c r="A142" s="83" t="s">
        <v>372</v>
      </c>
      <c r="B142" s="137">
        <v>0</v>
      </c>
      <c r="C142" s="137">
        <v>0</v>
      </c>
      <c r="D142" s="137">
        <v>0</v>
      </c>
      <c r="E142" s="137">
        <v>0</v>
      </c>
      <c r="F142" s="137">
        <v>0</v>
      </c>
      <c r="G142" s="137">
        <f t="shared" si="30"/>
        <v>0</v>
      </c>
    </row>
    <row r="143" spans="1:7">
      <c r="A143" s="83" t="s">
        <v>373</v>
      </c>
      <c r="B143" s="137">
        <v>0</v>
      </c>
      <c r="C143" s="137">
        <v>0</v>
      </c>
      <c r="D143" s="137">
        <v>0</v>
      </c>
      <c r="E143" s="137">
        <v>0</v>
      </c>
      <c r="F143" s="137">
        <v>0</v>
      </c>
      <c r="G143" s="137">
        <f t="shared" si="30"/>
        <v>0</v>
      </c>
    </row>
    <row r="144" spans="1:7">
      <c r="A144" s="83" t="s">
        <v>374</v>
      </c>
      <c r="B144" s="137">
        <v>0</v>
      </c>
      <c r="C144" s="137">
        <v>0</v>
      </c>
      <c r="D144" s="137">
        <v>0</v>
      </c>
      <c r="E144" s="137">
        <v>0</v>
      </c>
      <c r="F144" s="137">
        <v>0</v>
      </c>
      <c r="G144" s="137">
        <f t="shared" si="30"/>
        <v>0</v>
      </c>
    </row>
    <row r="145" spans="1:7">
      <c r="A145" s="83" t="s">
        <v>375</v>
      </c>
      <c r="B145" s="137">
        <v>0</v>
      </c>
      <c r="C145" s="137">
        <v>0</v>
      </c>
      <c r="D145" s="137">
        <v>0</v>
      </c>
      <c r="E145" s="137">
        <v>0</v>
      </c>
      <c r="F145" s="137">
        <v>0</v>
      </c>
      <c r="G145" s="137">
        <f t="shared" si="30"/>
        <v>0</v>
      </c>
    </row>
    <row r="146" spans="1:7">
      <c r="A146" s="82" t="s">
        <v>376</v>
      </c>
      <c r="B146" s="137">
        <f t="shared" ref="B146:G146" si="31">SUM(B147:B149)</f>
        <v>0</v>
      </c>
      <c r="C146" s="137">
        <f t="shared" si="31"/>
        <v>0</v>
      </c>
      <c r="D146" s="137">
        <f t="shared" si="31"/>
        <v>0</v>
      </c>
      <c r="E146" s="137">
        <f t="shared" si="31"/>
        <v>0</v>
      </c>
      <c r="F146" s="137">
        <f t="shared" si="31"/>
        <v>0</v>
      </c>
      <c r="G146" s="137">
        <f t="shared" si="31"/>
        <v>0</v>
      </c>
    </row>
    <row r="147" spans="1:7">
      <c r="A147" s="83" t="s">
        <v>377</v>
      </c>
      <c r="B147" s="137">
        <v>0</v>
      </c>
      <c r="C147" s="137">
        <v>0</v>
      </c>
      <c r="D147" s="137">
        <v>0</v>
      </c>
      <c r="E147" s="137">
        <v>0</v>
      </c>
      <c r="F147" s="137">
        <v>0</v>
      </c>
      <c r="G147" s="137">
        <f>D147-E147</f>
        <v>0</v>
      </c>
    </row>
    <row r="148" spans="1:7">
      <c r="A148" s="83" t="s">
        <v>378</v>
      </c>
      <c r="B148" s="137">
        <v>0</v>
      </c>
      <c r="C148" s="137">
        <v>0</v>
      </c>
      <c r="D148" s="137">
        <v>0</v>
      </c>
      <c r="E148" s="137">
        <v>0</v>
      </c>
      <c r="F148" s="137">
        <v>0</v>
      </c>
      <c r="G148" s="137">
        <f>D148-E148</f>
        <v>0</v>
      </c>
    </row>
    <row r="149" spans="1:7">
      <c r="A149" s="83" t="s">
        <v>379</v>
      </c>
      <c r="B149" s="137">
        <v>0</v>
      </c>
      <c r="C149" s="137">
        <v>0</v>
      </c>
      <c r="D149" s="137">
        <v>0</v>
      </c>
      <c r="E149" s="137">
        <v>0</v>
      </c>
      <c r="F149" s="137">
        <v>0</v>
      </c>
      <c r="G149" s="137">
        <f>D149-E149</f>
        <v>0</v>
      </c>
    </row>
    <row r="150" spans="1:7">
      <c r="A150" s="82" t="s">
        <v>380</v>
      </c>
      <c r="B150" s="137">
        <f t="shared" ref="B150:G150" si="32">SUM(B151:B157)</f>
        <v>0</v>
      </c>
      <c r="C150" s="137">
        <f t="shared" si="32"/>
        <v>0</v>
      </c>
      <c r="D150" s="137">
        <f t="shared" si="32"/>
        <v>0</v>
      </c>
      <c r="E150" s="137">
        <f t="shared" si="32"/>
        <v>0</v>
      </c>
      <c r="F150" s="137">
        <f t="shared" si="32"/>
        <v>0</v>
      </c>
      <c r="G150" s="137">
        <f t="shared" si="32"/>
        <v>0</v>
      </c>
    </row>
    <row r="151" spans="1:7">
      <c r="A151" s="83" t="s">
        <v>381</v>
      </c>
      <c r="B151" s="137">
        <v>0</v>
      </c>
      <c r="C151" s="137">
        <v>0</v>
      </c>
      <c r="D151" s="137">
        <v>0</v>
      </c>
      <c r="E151" s="137">
        <v>0</v>
      </c>
      <c r="F151" s="137">
        <v>0</v>
      </c>
      <c r="G151" s="137">
        <f>D151-E151</f>
        <v>0</v>
      </c>
    </row>
    <row r="152" spans="1:7">
      <c r="A152" s="83" t="s">
        <v>382</v>
      </c>
      <c r="B152" s="137">
        <v>0</v>
      </c>
      <c r="C152" s="137">
        <v>0</v>
      </c>
      <c r="D152" s="137">
        <v>0</v>
      </c>
      <c r="E152" s="137">
        <v>0</v>
      </c>
      <c r="F152" s="137">
        <v>0</v>
      </c>
      <c r="G152" s="137">
        <f t="shared" ref="G152:G157" si="33">D152-E152</f>
        <v>0</v>
      </c>
    </row>
    <row r="153" spans="1:7">
      <c r="A153" s="83" t="s">
        <v>383</v>
      </c>
      <c r="B153" s="137">
        <v>0</v>
      </c>
      <c r="C153" s="137">
        <v>0</v>
      </c>
      <c r="D153" s="137">
        <v>0</v>
      </c>
      <c r="E153" s="137">
        <v>0</v>
      </c>
      <c r="F153" s="137">
        <v>0</v>
      </c>
      <c r="G153" s="137">
        <f t="shared" si="33"/>
        <v>0</v>
      </c>
    </row>
    <row r="154" spans="1:7">
      <c r="A154" s="85" t="s">
        <v>384</v>
      </c>
      <c r="B154" s="137">
        <v>0</v>
      </c>
      <c r="C154" s="137">
        <v>0</v>
      </c>
      <c r="D154" s="137">
        <v>0</v>
      </c>
      <c r="E154" s="137">
        <v>0</v>
      </c>
      <c r="F154" s="137">
        <v>0</v>
      </c>
      <c r="G154" s="137">
        <f t="shared" si="33"/>
        <v>0</v>
      </c>
    </row>
    <row r="155" spans="1:7">
      <c r="A155" s="83" t="s">
        <v>385</v>
      </c>
      <c r="B155" s="137">
        <v>0</v>
      </c>
      <c r="C155" s="137">
        <v>0</v>
      </c>
      <c r="D155" s="137">
        <v>0</v>
      </c>
      <c r="E155" s="137">
        <v>0</v>
      </c>
      <c r="F155" s="137">
        <v>0</v>
      </c>
      <c r="G155" s="137">
        <f t="shared" si="33"/>
        <v>0</v>
      </c>
    </row>
    <row r="156" spans="1:7">
      <c r="A156" s="83" t="s">
        <v>386</v>
      </c>
      <c r="B156" s="137">
        <v>0</v>
      </c>
      <c r="C156" s="137">
        <v>0</v>
      </c>
      <c r="D156" s="137">
        <v>0</v>
      </c>
      <c r="E156" s="137">
        <v>0</v>
      </c>
      <c r="F156" s="137">
        <v>0</v>
      </c>
      <c r="G156" s="137">
        <f t="shared" si="33"/>
        <v>0</v>
      </c>
    </row>
    <row r="157" spans="1:7">
      <c r="A157" s="83" t="s">
        <v>387</v>
      </c>
      <c r="B157" s="137">
        <v>0</v>
      </c>
      <c r="C157" s="137">
        <v>0</v>
      </c>
      <c r="D157" s="137">
        <v>0</v>
      </c>
      <c r="E157" s="137">
        <v>0</v>
      </c>
      <c r="F157" s="137">
        <v>0</v>
      </c>
      <c r="G157" s="137">
        <f t="shared" si="33"/>
        <v>0</v>
      </c>
    </row>
    <row r="158" spans="1:7">
      <c r="A158" s="86"/>
      <c r="B158" s="142"/>
      <c r="C158" s="142"/>
      <c r="D158" s="142"/>
      <c r="E158" s="142"/>
      <c r="F158" s="142"/>
      <c r="G158" s="142"/>
    </row>
    <row r="159" spans="1:7">
      <c r="A159" s="30" t="s">
        <v>389</v>
      </c>
      <c r="B159" s="136">
        <f t="shared" ref="B159:G159" si="34">B9+B84</f>
        <v>4017403857</v>
      </c>
      <c r="C159" s="136">
        <f t="shared" si="34"/>
        <v>286016904.92000002</v>
      </c>
      <c r="D159" s="136">
        <f t="shared" si="34"/>
        <v>4303420761.9199991</v>
      </c>
      <c r="E159" s="136">
        <f t="shared" si="34"/>
        <v>1728129570.8699999</v>
      </c>
      <c r="F159" s="136">
        <f t="shared" si="34"/>
        <v>1705014849.03</v>
      </c>
      <c r="G159" s="136">
        <f t="shared" si="34"/>
        <v>2575291191.0500002</v>
      </c>
    </row>
    <row r="160" spans="1:7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159" xr:uid="{FBE5C762-9A99-40C4-90E4-65EA575EC1E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0" workbookViewId="0">
      <selection sqref="A1:G1"/>
    </sheetView>
  </sheetViews>
  <sheetFormatPr defaultColWidth="11" defaultRowHeight="1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>
      <c r="A1" s="155" t="s">
        <v>390</v>
      </c>
      <c r="B1" s="156"/>
      <c r="C1" s="156"/>
      <c r="D1" s="156"/>
      <c r="E1" s="156"/>
      <c r="F1" s="156"/>
      <c r="G1" s="157"/>
    </row>
    <row r="2" spans="1:7" ht="15" customHeight="1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 ht="15" customHeight="1">
      <c r="A3" s="109" t="s">
        <v>306</v>
      </c>
      <c r="B3" s="110"/>
      <c r="C3" s="110"/>
      <c r="D3" s="110"/>
      <c r="E3" s="110"/>
      <c r="F3" s="110"/>
      <c r="G3" s="111"/>
    </row>
    <row r="4" spans="1:7" ht="15" customHeight="1">
      <c r="A4" s="109" t="s">
        <v>391</v>
      </c>
      <c r="B4" s="110"/>
      <c r="C4" s="110"/>
      <c r="D4" s="110"/>
      <c r="E4" s="110"/>
      <c r="F4" s="110"/>
      <c r="G4" s="111"/>
    </row>
    <row r="5" spans="1:7" ht="15" customHeight="1">
      <c r="A5" s="109" t="str">
        <f>'Formato 3'!A4</f>
        <v>Del 1 de Enero al 30 de Junio de 2023 (b)</v>
      </c>
      <c r="B5" s="110"/>
      <c r="C5" s="110"/>
      <c r="D5" s="110"/>
      <c r="E5" s="110"/>
      <c r="F5" s="110"/>
      <c r="G5" s="111"/>
    </row>
    <row r="6" spans="1:7" ht="41.45" customHeight="1">
      <c r="A6" s="112" t="s">
        <v>4</v>
      </c>
      <c r="B6" s="113"/>
      <c r="C6" s="113"/>
      <c r="D6" s="113"/>
      <c r="E6" s="113"/>
      <c r="F6" s="113"/>
      <c r="G6" s="114"/>
    </row>
    <row r="7" spans="1:7" ht="15" customHeight="1">
      <c r="A7" s="150" t="s">
        <v>8</v>
      </c>
      <c r="B7" s="152" t="s">
        <v>308</v>
      </c>
      <c r="C7" s="152"/>
      <c r="D7" s="152"/>
      <c r="E7" s="152"/>
      <c r="F7" s="152"/>
      <c r="G7" s="154" t="s">
        <v>309</v>
      </c>
    </row>
    <row r="8" spans="1:7" ht="30">
      <c r="A8" s="151"/>
      <c r="B8" s="26" t="s">
        <v>310</v>
      </c>
      <c r="C8" s="7" t="s">
        <v>240</v>
      </c>
      <c r="D8" s="26" t="s">
        <v>241</v>
      </c>
      <c r="E8" s="26" t="s">
        <v>196</v>
      </c>
      <c r="F8" s="26" t="s">
        <v>213</v>
      </c>
      <c r="G8" s="153"/>
    </row>
    <row r="9" spans="1:7" ht="15.75" customHeight="1">
      <c r="A9" s="27" t="s">
        <v>392</v>
      </c>
      <c r="B9" s="35">
        <f ca="1">SUM(B10:GASTO_NE_FIN_01)</f>
        <v>1794423068.3099999</v>
      </c>
      <c r="C9" s="35">
        <f ca="1">SUM(C10:GASTO_NE_FIN_02)</f>
        <v>133227915.43000002</v>
      </c>
      <c r="D9" s="35">
        <f ca="1">SUM(D10:GASTO_NE_FIN_03)</f>
        <v>1927650983.7399998</v>
      </c>
      <c r="E9" s="35">
        <f ca="1">SUM(E10:GASTO_NE_FIN_04)</f>
        <v>730145356.43000007</v>
      </c>
      <c r="F9" s="35">
        <f ca="1">SUM(F10:GASTO_NE_FIN_05)</f>
        <v>715649608.49000001</v>
      </c>
      <c r="G9" s="35">
        <f ca="1">SUM(G10:GASTO_NE_FIN_06)</f>
        <v>1197505627.3099999</v>
      </c>
    </row>
    <row r="10" spans="1:7">
      <c r="A10" s="63" t="s">
        <v>393</v>
      </c>
      <c r="B10" s="60">
        <v>1167601672.72</v>
      </c>
      <c r="C10" s="60">
        <v>-93693142.709999993</v>
      </c>
      <c r="D10" s="60">
        <v>1073908530.01</v>
      </c>
      <c r="E10" s="60">
        <v>393921396.56999999</v>
      </c>
      <c r="F10" s="60">
        <v>384264679.73000002</v>
      </c>
      <c r="G10" s="60">
        <f>D10-E10</f>
        <v>679987133.44000006</v>
      </c>
    </row>
    <row r="11" spans="1:7">
      <c r="A11" s="63" t="s">
        <v>394</v>
      </c>
      <c r="B11" s="60">
        <v>222962583</v>
      </c>
      <c r="C11" s="60">
        <v>83787941.900000006</v>
      </c>
      <c r="D11" s="60">
        <v>306750524.89999998</v>
      </c>
      <c r="E11" s="60">
        <v>121762968.09</v>
      </c>
      <c r="F11" s="60">
        <v>120197574.19</v>
      </c>
      <c r="G11" s="60">
        <f t="shared" ref="G11:G17" si="0">D11-E11</f>
        <v>184987556.80999997</v>
      </c>
    </row>
    <row r="12" spans="1:7">
      <c r="A12" s="63" t="s">
        <v>395</v>
      </c>
      <c r="B12" s="60">
        <v>109836559.69</v>
      </c>
      <c r="C12" s="60">
        <v>43223403.43</v>
      </c>
      <c r="D12" s="60">
        <v>153059963.12</v>
      </c>
      <c r="E12" s="60">
        <v>57446302.479999997</v>
      </c>
      <c r="F12" s="60">
        <v>56692970.950000003</v>
      </c>
      <c r="G12" s="60">
        <f t="shared" si="0"/>
        <v>95613660.640000015</v>
      </c>
    </row>
    <row r="13" spans="1:7">
      <c r="A13" s="63" t="s">
        <v>396</v>
      </c>
      <c r="B13" s="60">
        <v>89154622.379999995</v>
      </c>
      <c r="C13" s="60">
        <v>36955438.240000002</v>
      </c>
      <c r="D13" s="60">
        <v>126110060.62</v>
      </c>
      <c r="E13" s="60">
        <v>53012258.229999997</v>
      </c>
      <c r="F13" s="60">
        <v>52269905.659999996</v>
      </c>
      <c r="G13" s="60">
        <f t="shared" si="0"/>
        <v>73097802.390000015</v>
      </c>
    </row>
    <row r="14" spans="1:7">
      <c r="A14" s="63" t="s">
        <v>397</v>
      </c>
      <c r="B14" s="60">
        <v>61602141.950000003</v>
      </c>
      <c r="C14" s="60">
        <v>32757245.949999999</v>
      </c>
      <c r="D14" s="60">
        <v>94359387.900000006</v>
      </c>
      <c r="E14" s="60">
        <v>31943183.870000001</v>
      </c>
      <c r="F14" s="60">
        <v>31618545.850000001</v>
      </c>
      <c r="G14" s="60">
        <f t="shared" si="0"/>
        <v>62416204.030000001</v>
      </c>
    </row>
    <row r="15" spans="1:7">
      <c r="A15" s="63" t="s">
        <v>398</v>
      </c>
      <c r="B15" s="60">
        <v>143265488.56999999</v>
      </c>
      <c r="C15" s="60">
        <v>30197028.620000001</v>
      </c>
      <c r="D15" s="60">
        <v>173462517.19</v>
      </c>
      <c r="E15" s="60">
        <v>72059247.189999998</v>
      </c>
      <c r="F15" s="60">
        <v>70605932.109999999</v>
      </c>
      <c r="G15" s="60">
        <f t="shared" si="0"/>
        <v>101403270</v>
      </c>
    </row>
    <row r="16" spans="1:7">
      <c r="A16" s="63" t="s">
        <v>399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 t="shared" si="0"/>
        <v>0</v>
      </c>
    </row>
    <row r="17" spans="1:7">
      <c r="A17" s="63" t="s">
        <v>400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 t="shared" si="0"/>
        <v>0</v>
      </c>
    </row>
    <row r="18" spans="1:7">
      <c r="A18" s="31" t="s">
        <v>155</v>
      </c>
      <c r="B18" s="45"/>
      <c r="C18" s="45"/>
      <c r="D18" s="45"/>
      <c r="E18" s="45"/>
      <c r="F18" s="45"/>
      <c r="G18" s="45"/>
    </row>
    <row r="19" spans="1:7">
      <c r="A19" s="3" t="s">
        <v>401</v>
      </c>
      <c r="B19" s="12">
        <f ca="1">SUM(B20:GASTO_E_FIN_01)</f>
        <v>2222980788.6900001</v>
      </c>
      <c r="C19" s="12">
        <f ca="1">SUM(C20:GASTO_E_FIN_02)</f>
        <v>152788989.49000001</v>
      </c>
      <c r="D19" s="12">
        <f ca="1">SUM(D20:GASTO_E_FIN_03)</f>
        <v>2375769778.1800003</v>
      </c>
      <c r="E19" s="12">
        <f ca="1">SUM(E20:GASTO_E_FIN_04)</f>
        <v>997984214.43999994</v>
      </c>
      <c r="F19" s="12">
        <f ca="1">SUM(F20:GASTO_E_FIN_05)</f>
        <v>989365240.53999996</v>
      </c>
      <c r="G19" s="12">
        <f ca="1">SUM(G20:GASTO_E_FIN_06)</f>
        <v>1377785563.7400002</v>
      </c>
    </row>
    <row r="20" spans="1:7">
      <c r="A20" s="63" t="s">
        <v>393</v>
      </c>
      <c r="B20" s="60">
        <v>643400324.27999997</v>
      </c>
      <c r="C20" s="60">
        <v>3928064.97</v>
      </c>
      <c r="D20" s="60">
        <v>647328389.25</v>
      </c>
      <c r="E20" s="60">
        <v>166499812.15000001</v>
      </c>
      <c r="F20" s="60">
        <v>162343861.30000001</v>
      </c>
      <c r="G20" s="60">
        <f>D20-E20</f>
        <v>480828577.10000002</v>
      </c>
    </row>
    <row r="21" spans="1:7">
      <c r="A21" s="63" t="s">
        <v>394</v>
      </c>
      <c r="B21" s="60">
        <v>674557709.76999998</v>
      </c>
      <c r="C21" s="60">
        <v>74629834.950000003</v>
      </c>
      <c r="D21" s="60">
        <v>749187544.72000003</v>
      </c>
      <c r="E21" s="60">
        <v>362671165.86000001</v>
      </c>
      <c r="F21" s="60">
        <v>360910649.38999999</v>
      </c>
      <c r="G21" s="60">
        <f t="shared" ref="G21:G27" si="1">D21-E21</f>
        <v>386516378.86000001</v>
      </c>
    </row>
    <row r="22" spans="1:7">
      <c r="A22" s="63" t="s">
        <v>395</v>
      </c>
      <c r="B22" s="60">
        <v>260283429.30000001</v>
      </c>
      <c r="C22" s="60">
        <v>18694885.949999999</v>
      </c>
      <c r="D22" s="60">
        <v>278978315.25</v>
      </c>
      <c r="E22" s="60">
        <v>131919562.17</v>
      </c>
      <c r="F22" s="60">
        <v>130902969.7</v>
      </c>
      <c r="G22" s="60">
        <f t="shared" si="1"/>
        <v>147058753.07999998</v>
      </c>
    </row>
    <row r="23" spans="1:7">
      <c r="A23" s="63" t="s">
        <v>396</v>
      </c>
      <c r="B23" s="60">
        <v>227546129.41999999</v>
      </c>
      <c r="C23" s="60">
        <v>31850259.559999999</v>
      </c>
      <c r="D23" s="60">
        <v>259396388.97999999</v>
      </c>
      <c r="E23" s="60">
        <v>121593040.29000001</v>
      </c>
      <c r="F23" s="60">
        <v>120783149.40000001</v>
      </c>
      <c r="G23" s="60">
        <f t="shared" si="1"/>
        <v>137803348.69</v>
      </c>
    </row>
    <row r="24" spans="1:7">
      <c r="A24" s="63" t="s">
        <v>397</v>
      </c>
      <c r="B24" s="60">
        <v>155177954.74000001</v>
      </c>
      <c r="C24" s="60">
        <v>7099292.75</v>
      </c>
      <c r="D24" s="60">
        <v>162277247.49000001</v>
      </c>
      <c r="E24" s="60">
        <v>80516155.349999994</v>
      </c>
      <c r="F24" s="60">
        <v>80142919.269999996</v>
      </c>
      <c r="G24" s="60">
        <f t="shared" si="1"/>
        <v>81761092.140000015</v>
      </c>
    </row>
    <row r="25" spans="1:7">
      <c r="A25" s="63" t="s">
        <v>398</v>
      </c>
      <c r="B25" s="60">
        <v>262015241.18000001</v>
      </c>
      <c r="C25" s="60">
        <v>16586651.310000001</v>
      </c>
      <c r="D25" s="60">
        <v>278601892.49000001</v>
      </c>
      <c r="E25" s="60">
        <v>134784478.62</v>
      </c>
      <c r="F25" s="60">
        <v>134281691.47999999</v>
      </c>
      <c r="G25" s="60">
        <f t="shared" si="1"/>
        <v>143817413.87</v>
      </c>
    </row>
    <row r="26" spans="1:7">
      <c r="A26" s="63" t="s">
        <v>399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>
      <c r="A27" s="63" t="s">
        <v>400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>
      <c r="A28" s="31" t="s">
        <v>155</v>
      </c>
      <c r="B28" s="45"/>
      <c r="C28" s="45"/>
      <c r="D28" s="45"/>
      <c r="E28" s="45"/>
      <c r="F28" s="45"/>
      <c r="G28" s="45"/>
    </row>
    <row r="29" spans="1:7">
      <c r="A29" s="3" t="s">
        <v>389</v>
      </c>
      <c r="B29" s="12">
        <f ca="1">GASTO_NE_T1+GASTO_E_T1</f>
        <v>4017403857</v>
      </c>
      <c r="C29" s="12">
        <f ca="1">GASTO_NE_T2+GASTO_E_T2</f>
        <v>286016904.92000002</v>
      </c>
      <c r="D29" s="12">
        <f ca="1">GASTO_NE_T3+GASTO_E_T3</f>
        <v>4303420761.9200001</v>
      </c>
      <c r="E29" s="12">
        <f ca="1">GASTO_NE_T4+GASTO_E_T4</f>
        <v>1728129570.8699999</v>
      </c>
      <c r="F29" s="12">
        <f ca="1">GASTO_NE_T5+GASTO_E_T5</f>
        <v>1705014849.03</v>
      </c>
      <c r="G29" s="12">
        <f ca="1">GASTO_NE_T6+GASTO_E_T6</f>
        <v>2575291191.0500002</v>
      </c>
    </row>
    <row r="30" spans="1:7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29" xr:uid="{9191F8AE-0483-4FE9-B7DD-030A3FB14AD3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62" zoomScaleNormal="94" workbookViewId="0">
      <selection activeCell="K1" sqref="K1"/>
    </sheetView>
  </sheetViews>
  <sheetFormatPr defaultColWidth="11" defaultRowHeight="1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21.5703125" bestFit="1" customWidth="1"/>
  </cols>
  <sheetData>
    <row r="1" spans="1:7" ht="40.9" customHeight="1">
      <c r="A1" s="161" t="s">
        <v>402</v>
      </c>
      <c r="B1" s="162"/>
      <c r="C1" s="162"/>
      <c r="D1" s="162"/>
      <c r="E1" s="162"/>
      <c r="F1" s="162"/>
      <c r="G1" s="162"/>
    </row>
    <row r="2" spans="1:7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>
      <c r="A3" s="109" t="s">
        <v>403</v>
      </c>
      <c r="B3" s="110"/>
      <c r="C3" s="110"/>
      <c r="D3" s="110"/>
      <c r="E3" s="110"/>
      <c r="F3" s="110"/>
      <c r="G3" s="111"/>
    </row>
    <row r="4" spans="1:7">
      <c r="A4" s="109" t="s">
        <v>404</v>
      </c>
      <c r="B4" s="110"/>
      <c r="C4" s="110"/>
      <c r="D4" s="110"/>
      <c r="E4" s="110"/>
      <c r="F4" s="110"/>
      <c r="G4" s="111"/>
    </row>
    <row r="5" spans="1:7">
      <c r="A5" s="109" t="str">
        <f>'Formato 3'!A4</f>
        <v>Del 1 de Enero al 30 de Junio de 2023 (b)</v>
      </c>
      <c r="B5" s="110"/>
      <c r="C5" s="110"/>
      <c r="D5" s="110"/>
      <c r="E5" s="110"/>
      <c r="F5" s="110"/>
      <c r="G5" s="111"/>
    </row>
    <row r="6" spans="1:7" ht="41.45" customHeight="1">
      <c r="A6" s="112" t="s">
        <v>4</v>
      </c>
      <c r="B6" s="113"/>
      <c r="C6" s="113"/>
      <c r="D6" s="113"/>
      <c r="E6" s="113"/>
      <c r="F6" s="113"/>
      <c r="G6" s="114"/>
    </row>
    <row r="7" spans="1:7" ht="15.75" customHeight="1">
      <c r="A7" s="150" t="s">
        <v>8</v>
      </c>
      <c r="B7" s="158" t="s">
        <v>308</v>
      </c>
      <c r="C7" s="159"/>
      <c r="D7" s="159"/>
      <c r="E7" s="159"/>
      <c r="F7" s="160"/>
      <c r="G7" s="154" t="s">
        <v>405</v>
      </c>
    </row>
    <row r="8" spans="1:7" ht="30">
      <c r="A8" s="151"/>
      <c r="B8" s="26" t="s">
        <v>310</v>
      </c>
      <c r="C8" s="7" t="s">
        <v>406</v>
      </c>
      <c r="D8" s="26" t="s">
        <v>312</v>
      </c>
      <c r="E8" s="26" t="s">
        <v>196</v>
      </c>
      <c r="F8" s="32" t="s">
        <v>213</v>
      </c>
      <c r="G8" s="153"/>
    </row>
    <row r="9" spans="1:7" ht="16.5" customHeight="1">
      <c r="A9" s="27" t="s">
        <v>407</v>
      </c>
      <c r="B9" s="138">
        <v>1794423068.3099999</v>
      </c>
      <c r="C9" s="138">
        <v>133227915.43000001</v>
      </c>
      <c r="D9" s="138">
        <v>1927650983.74</v>
      </c>
      <c r="E9" s="138">
        <v>730145356.43000007</v>
      </c>
      <c r="F9" s="138">
        <v>715649608.49000001</v>
      </c>
      <c r="G9" s="138">
        <v>1197505627.3099999</v>
      </c>
    </row>
    <row r="10" spans="1:7" ht="15" customHeight="1">
      <c r="A10" s="58" t="s">
        <v>408</v>
      </c>
      <c r="B10" s="139">
        <v>0</v>
      </c>
      <c r="C10" s="139">
        <v>0</v>
      </c>
      <c r="D10" s="139">
        <v>0</v>
      </c>
      <c r="E10" s="139">
        <v>0</v>
      </c>
      <c r="F10" s="139">
        <v>0</v>
      </c>
      <c r="G10" s="139">
        <v>0</v>
      </c>
    </row>
    <row r="11" spans="1:7">
      <c r="A11" s="76" t="s">
        <v>409</v>
      </c>
      <c r="B11" s="139">
        <v>0</v>
      </c>
      <c r="C11" s="139">
        <v>0</v>
      </c>
      <c r="D11" s="139">
        <v>0</v>
      </c>
      <c r="E11" s="139">
        <v>0</v>
      </c>
      <c r="F11" s="139">
        <v>0</v>
      </c>
      <c r="G11" s="139">
        <v>0</v>
      </c>
    </row>
    <row r="12" spans="1:7">
      <c r="A12" s="76" t="s">
        <v>410</v>
      </c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</row>
    <row r="13" spans="1:7">
      <c r="A13" s="76" t="s">
        <v>411</v>
      </c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</row>
    <row r="14" spans="1:7">
      <c r="A14" s="76" t="s">
        <v>412</v>
      </c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</row>
    <row r="15" spans="1:7">
      <c r="A15" s="76" t="s">
        <v>413</v>
      </c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</row>
    <row r="16" spans="1:7">
      <c r="A16" s="76" t="s">
        <v>414</v>
      </c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</row>
    <row r="17" spans="1:7">
      <c r="A17" s="76" t="s">
        <v>415</v>
      </c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</row>
    <row r="18" spans="1:7">
      <c r="A18" s="76" t="s">
        <v>416</v>
      </c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</row>
    <row r="19" spans="1:7">
      <c r="A19" s="58" t="s">
        <v>417</v>
      </c>
      <c r="B19" s="139">
        <v>1709423426.54</v>
      </c>
      <c r="C19" s="139">
        <v>122827000.54000001</v>
      </c>
      <c r="D19" s="139">
        <v>1832250427.0799999</v>
      </c>
      <c r="E19" s="139">
        <v>701764690.74000001</v>
      </c>
      <c r="F19" s="139">
        <v>688606959.48000002</v>
      </c>
      <c r="G19" s="139">
        <v>1130485736.3399999</v>
      </c>
    </row>
    <row r="20" spans="1:7">
      <c r="A20" s="76" t="s">
        <v>418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</row>
    <row r="21" spans="1:7">
      <c r="A21" s="76" t="s">
        <v>419</v>
      </c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</row>
    <row r="22" spans="1:7">
      <c r="A22" s="76" t="s">
        <v>420</v>
      </c>
      <c r="B22" s="139">
        <v>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</row>
    <row r="23" spans="1:7">
      <c r="A23" s="76" t="s">
        <v>421</v>
      </c>
      <c r="B23" s="139">
        <v>0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</row>
    <row r="24" spans="1:7">
      <c r="A24" s="76" t="s">
        <v>422</v>
      </c>
      <c r="B24" s="139">
        <v>1709423426.54</v>
      </c>
      <c r="C24" s="139">
        <v>122827000.54000001</v>
      </c>
      <c r="D24" s="139">
        <v>1832250427.0799999</v>
      </c>
      <c r="E24" s="139">
        <v>701764690.74000001</v>
      </c>
      <c r="F24" s="139">
        <v>688606959.48000002</v>
      </c>
      <c r="G24" s="139">
        <v>1130485736.3399999</v>
      </c>
    </row>
    <row r="25" spans="1:7">
      <c r="A25" s="76" t="s">
        <v>423</v>
      </c>
      <c r="B25" s="139">
        <v>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</row>
    <row r="26" spans="1:7">
      <c r="A26" s="76" t="s">
        <v>424</v>
      </c>
      <c r="B26" s="139">
        <v>0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</row>
    <row r="27" spans="1:7">
      <c r="A27" s="58" t="s">
        <v>425</v>
      </c>
      <c r="B27" s="139">
        <v>84999641.769999996</v>
      </c>
      <c r="C27" s="139">
        <v>10400914.890000001</v>
      </c>
      <c r="D27" s="139">
        <v>95400556.659999996</v>
      </c>
      <c r="E27" s="139">
        <v>28380665.690000001</v>
      </c>
      <c r="F27" s="139">
        <v>27042649.010000002</v>
      </c>
      <c r="G27" s="139">
        <v>67019890.969999999</v>
      </c>
    </row>
    <row r="28" spans="1:7">
      <c r="A28" s="79" t="s">
        <v>426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</row>
    <row r="29" spans="1:7">
      <c r="A29" s="76" t="s">
        <v>427</v>
      </c>
      <c r="B29" s="139">
        <v>0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</row>
    <row r="30" spans="1:7">
      <c r="A30" s="76" t="s">
        <v>428</v>
      </c>
      <c r="B30" s="139">
        <v>0</v>
      </c>
      <c r="C30" s="139">
        <v>0</v>
      </c>
      <c r="D30" s="139">
        <v>0</v>
      </c>
      <c r="E30" s="139">
        <v>0</v>
      </c>
      <c r="F30" s="139">
        <v>0</v>
      </c>
      <c r="G30" s="139">
        <v>0</v>
      </c>
    </row>
    <row r="31" spans="1:7">
      <c r="A31" s="76" t="s">
        <v>429</v>
      </c>
      <c r="B31" s="139">
        <v>0</v>
      </c>
      <c r="C31" s="139">
        <v>0</v>
      </c>
      <c r="D31" s="139">
        <v>0</v>
      </c>
      <c r="E31" s="139">
        <v>0</v>
      </c>
      <c r="F31" s="139">
        <v>0</v>
      </c>
      <c r="G31" s="139">
        <v>0</v>
      </c>
    </row>
    <row r="32" spans="1:7">
      <c r="A32" s="76" t="s">
        <v>430</v>
      </c>
      <c r="B32" s="139">
        <v>0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</row>
    <row r="33" spans="1:7" ht="14.45" customHeight="1">
      <c r="A33" s="76" t="s">
        <v>431</v>
      </c>
      <c r="B33" s="139">
        <v>0</v>
      </c>
      <c r="C33" s="139">
        <v>0</v>
      </c>
      <c r="D33" s="139">
        <v>0</v>
      </c>
      <c r="E33" s="139">
        <v>0</v>
      </c>
      <c r="F33" s="139">
        <v>0</v>
      </c>
      <c r="G33" s="139">
        <v>0</v>
      </c>
    </row>
    <row r="34" spans="1:7" ht="14.45" customHeight="1">
      <c r="A34" s="76" t="s">
        <v>432</v>
      </c>
      <c r="B34" s="139">
        <v>0</v>
      </c>
      <c r="C34" s="139">
        <v>0</v>
      </c>
      <c r="D34" s="139">
        <v>0</v>
      </c>
      <c r="E34" s="139">
        <v>0</v>
      </c>
      <c r="F34" s="139">
        <v>0</v>
      </c>
      <c r="G34" s="139">
        <v>0</v>
      </c>
    </row>
    <row r="35" spans="1:7" ht="14.45" customHeight="1">
      <c r="A35" s="76" t="s">
        <v>433</v>
      </c>
      <c r="B35" s="139">
        <v>84999641.769999996</v>
      </c>
      <c r="C35" s="139">
        <v>10400914.890000001</v>
      </c>
      <c r="D35" s="139">
        <v>95400556.659999996</v>
      </c>
      <c r="E35" s="139">
        <v>28380665.690000001</v>
      </c>
      <c r="F35" s="139">
        <v>27042649.010000002</v>
      </c>
      <c r="G35" s="139">
        <v>67019890.969999999</v>
      </c>
    </row>
    <row r="36" spans="1:7" ht="14.45" customHeight="1">
      <c r="A36" s="76" t="s">
        <v>434</v>
      </c>
      <c r="B36" s="139">
        <v>0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</row>
    <row r="37" spans="1:7" ht="14.45" customHeight="1">
      <c r="A37" s="59" t="s">
        <v>435</v>
      </c>
      <c r="B37" s="139">
        <v>0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</row>
    <row r="38" spans="1:7">
      <c r="A38" s="79" t="s">
        <v>436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</row>
    <row r="39" spans="1:7" ht="30">
      <c r="A39" s="79" t="s">
        <v>437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</row>
    <row r="40" spans="1:7">
      <c r="A40" s="79" t="s">
        <v>438</v>
      </c>
      <c r="B40" s="139">
        <v>0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</row>
    <row r="41" spans="1:7">
      <c r="A41" s="79" t="s">
        <v>439</v>
      </c>
      <c r="B41" s="139">
        <v>0</v>
      </c>
      <c r="C41" s="139">
        <v>0</v>
      </c>
      <c r="D41" s="139">
        <v>0</v>
      </c>
      <c r="E41" s="139">
        <v>0</v>
      </c>
      <c r="F41" s="139">
        <v>0</v>
      </c>
      <c r="G41" s="139">
        <v>0</v>
      </c>
    </row>
    <row r="42" spans="1:7">
      <c r="A42" s="79"/>
      <c r="B42" s="53"/>
      <c r="C42" s="53"/>
      <c r="D42" s="53"/>
      <c r="E42" s="53"/>
      <c r="F42" s="53"/>
      <c r="G42" s="53"/>
    </row>
    <row r="43" spans="1:7">
      <c r="A43" s="3" t="s">
        <v>440</v>
      </c>
      <c r="B43" s="140">
        <v>2222980788.6900001</v>
      </c>
      <c r="C43" s="140">
        <v>152788989.49000001</v>
      </c>
      <c r="D43" s="140">
        <v>2375769778.1799998</v>
      </c>
      <c r="E43" s="140">
        <v>997984214.44000006</v>
      </c>
      <c r="F43" s="140">
        <v>989365240.54000008</v>
      </c>
      <c r="G43" s="140">
        <v>1377785563.74</v>
      </c>
    </row>
    <row r="44" spans="1:7">
      <c r="A44" s="58" t="s">
        <v>408</v>
      </c>
      <c r="B44" s="139">
        <v>0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</row>
    <row r="45" spans="1:7">
      <c r="A45" s="79" t="s">
        <v>409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</row>
    <row r="46" spans="1:7">
      <c r="A46" s="79" t="s">
        <v>410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</row>
    <row r="47" spans="1:7">
      <c r="A47" s="79" t="s">
        <v>411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</row>
    <row r="48" spans="1:7">
      <c r="A48" s="79" t="s">
        <v>412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</row>
    <row r="49" spans="1:7">
      <c r="A49" s="79" t="s">
        <v>413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</row>
    <row r="50" spans="1:7">
      <c r="A50" s="79" t="s">
        <v>414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</row>
    <row r="51" spans="1:7">
      <c r="A51" s="79" t="s">
        <v>415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</row>
    <row r="52" spans="1:7">
      <c r="A52" s="79" t="s">
        <v>416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</row>
    <row r="53" spans="1:7">
      <c r="A53" s="58" t="s">
        <v>417</v>
      </c>
      <c r="B53" s="139">
        <v>2060455151.0999999</v>
      </c>
      <c r="C53" s="139">
        <v>85630643.950000003</v>
      </c>
      <c r="D53" s="139">
        <v>2146085795.05</v>
      </c>
      <c r="E53" s="139">
        <v>933381068.32000005</v>
      </c>
      <c r="F53" s="139">
        <v>925125948.70000005</v>
      </c>
      <c r="G53" s="139">
        <v>1212704726.73</v>
      </c>
    </row>
    <row r="54" spans="1:7">
      <c r="A54" s="79" t="s">
        <v>418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</row>
    <row r="55" spans="1:7">
      <c r="A55" s="79" t="s">
        <v>419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</row>
    <row r="56" spans="1:7">
      <c r="A56" s="79" t="s">
        <v>420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</row>
    <row r="57" spans="1:7">
      <c r="A57" s="80" t="s">
        <v>421</v>
      </c>
      <c r="B57" s="139">
        <v>0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</row>
    <row r="58" spans="1:7">
      <c r="A58" s="79" t="s">
        <v>422</v>
      </c>
      <c r="B58" s="139">
        <v>2060455151.0999999</v>
      </c>
      <c r="C58" s="139">
        <v>85630643.950000003</v>
      </c>
      <c r="D58" s="139">
        <v>2146085795.05</v>
      </c>
      <c r="E58" s="139">
        <v>933381068.32000005</v>
      </c>
      <c r="F58" s="139">
        <v>925125948.70000005</v>
      </c>
      <c r="G58" s="139">
        <v>1212704726.73</v>
      </c>
    </row>
    <row r="59" spans="1:7">
      <c r="A59" s="79" t="s">
        <v>423</v>
      </c>
      <c r="B59" s="139">
        <v>0</v>
      </c>
      <c r="C59" s="139">
        <v>0</v>
      </c>
      <c r="D59" s="139">
        <v>0</v>
      </c>
      <c r="E59" s="139">
        <v>0</v>
      </c>
      <c r="F59" s="139">
        <v>0</v>
      </c>
      <c r="G59" s="139">
        <v>0</v>
      </c>
    </row>
    <row r="60" spans="1:7">
      <c r="A60" s="79" t="s">
        <v>424</v>
      </c>
      <c r="B60" s="139">
        <v>0</v>
      </c>
      <c r="C60" s="139">
        <v>0</v>
      </c>
      <c r="D60" s="139">
        <v>0</v>
      </c>
      <c r="E60" s="139">
        <v>0</v>
      </c>
      <c r="F60" s="139">
        <v>0</v>
      </c>
      <c r="G60" s="139">
        <v>0</v>
      </c>
    </row>
    <row r="61" spans="1:7">
      <c r="A61" s="58" t="s">
        <v>425</v>
      </c>
      <c r="B61" s="139">
        <v>162525637.59</v>
      </c>
      <c r="C61" s="139">
        <v>67158345.540000007</v>
      </c>
      <c r="D61" s="139">
        <v>229683983.13</v>
      </c>
      <c r="E61" s="139">
        <v>64603146.119999997</v>
      </c>
      <c r="F61" s="139">
        <v>64239291.840000004</v>
      </c>
      <c r="G61" s="139">
        <v>165080837.00999999</v>
      </c>
    </row>
    <row r="62" spans="1:7">
      <c r="A62" s="79" t="s">
        <v>426</v>
      </c>
      <c r="B62" s="139">
        <v>0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</row>
    <row r="63" spans="1:7">
      <c r="A63" s="79" t="s">
        <v>427</v>
      </c>
      <c r="B63" s="139">
        <v>0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</row>
    <row r="64" spans="1:7">
      <c r="A64" s="79" t="s">
        <v>428</v>
      </c>
      <c r="B64" s="139">
        <v>0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</row>
    <row r="65" spans="1:7">
      <c r="A65" s="79" t="s">
        <v>429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>
      <c r="A66" s="79" t="s">
        <v>430</v>
      </c>
      <c r="B66" s="139">
        <v>0</v>
      </c>
      <c r="C66" s="139">
        <v>0</v>
      </c>
      <c r="D66" s="139">
        <v>0</v>
      </c>
      <c r="E66" s="139">
        <v>0</v>
      </c>
      <c r="F66" s="139">
        <v>0</v>
      </c>
      <c r="G66" s="139">
        <v>0</v>
      </c>
    </row>
    <row r="67" spans="1:7">
      <c r="A67" s="79" t="s">
        <v>431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>
      <c r="A68" s="79" t="s">
        <v>432</v>
      </c>
      <c r="B68" s="139">
        <v>0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</row>
    <row r="69" spans="1:7">
      <c r="A69" s="79" t="s">
        <v>433</v>
      </c>
      <c r="B69" s="139">
        <v>162525637.59</v>
      </c>
      <c r="C69" s="139">
        <v>67158345.540000007</v>
      </c>
      <c r="D69" s="139">
        <v>229683983.13</v>
      </c>
      <c r="E69" s="139">
        <v>64603146.119999997</v>
      </c>
      <c r="F69" s="139">
        <v>64239291.840000004</v>
      </c>
      <c r="G69" s="139">
        <v>165080837.00999999</v>
      </c>
    </row>
    <row r="70" spans="1:7">
      <c r="A70" s="79" t="s">
        <v>434</v>
      </c>
      <c r="B70" s="139">
        <v>0</v>
      </c>
      <c r="C70" s="139">
        <v>0</v>
      </c>
      <c r="D70" s="139">
        <v>0</v>
      </c>
      <c r="E70" s="139">
        <v>0</v>
      </c>
      <c r="F70" s="139">
        <v>0</v>
      </c>
      <c r="G70" s="139">
        <v>0</v>
      </c>
    </row>
    <row r="71" spans="1:7">
      <c r="A71" s="59" t="s">
        <v>435</v>
      </c>
      <c r="B71" s="141">
        <v>0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</row>
    <row r="72" spans="1:7">
      <c r="A72" s="79" t="s">
        <v>436</v>
      </c>
      <c r="B72" s="139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</row>
    <row r="73" spans="1:7" ht="30">
      <c r="A73" s="79" t="s">
        <v>437</v>
      </c>
      <c r="B73" s="139">
        <v>0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</row>
    <row r="74" spans="1:7">
      <c r="A74" s="79" t="s">
        <v>438</v>
      </c>
      <c r="B74" s="139">
        <v>0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</row>
    <row r="75" spans="1:7">
      <c r="A75" s="79" t="s">
        <v>439</v>
      </c>
      <c r="B75" s="139">
        <v>0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</row>
    <row r="76" spans="1:7">
      <c r="A76" s="45"/>
      <c r="B76" s="49"/>
      <c r="C76" s="49"/>
      <c r="D76" s="49"/>
      <c r="E76" s="49"/>
      <c r="F76" s="49"/>
      <c r="G76" s="49"/>
    </row>
    <row r="77" spans="1:7">
      <c r="A77" s="3" t="s">
        <v>389</v>
      </c>
      <c r="B77" s="4">
        <v>4017403857</v>
      </c>
      <c r="C77" s="4">
        <v>286016904.92000002</v>
      </c>
      <c r="D77" s="4">
        <v>4303420761.9200001</v>
      </c>
      <c r="E77" s="4">
        <v>1728129570.8700001</v>
      </c>
      <c r="F77" s="4">
        <v>1705014849.0300002</v>
      </c>
      <c r="G77" s="4">
        <v>2575291191.0500002</v>
      </c>
    </row>
    <row r="78" spans="1:7">
      <c r="A78" s="55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3:G77 B9:G41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70" workbookViewId="0">
      <selection activeCell="P1" sqref="P1"/>
    </sheetView>
  </sheetViews>
  <sheetFormatPr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>
      <c r="A1" s="155" t="s">
        <v>441</v>
      </c>
      <c r="B1" s="148"/>
      <c r="C1" s="148"/>
      <c r="D1" s="148"/>
      <c r="E1" s="148"/>
      <c r="F1" s="148"/>
      <c r="G1" s="149"/>
    </row>
    <row r="2" spans="1:7">
      <c r="A2" s="106" t="str">
        <f>'Formato 1'!A2</f>
        <v>Universidad de Guanajuato</v>
      </c>
      <c r="B2" s="107"/>
      <c r="C2" s="107"/>
      <c r="D2" s="107"/>
      <c r="E2" s="107"/>
      <c r="F2" s="107"/>
      <c r="G2" s="108"/>
    </row>
    <row r="3" spans="1:7">
      <c r="A3" s="109" t="s">
        <v>306</v>
      </c>
      <c r="B3" s="110"/>
      <c r="C3" s="110"/>
      <c r="D3" s="110"/>
      <c r="E3" s="110"/>
      <c r="F3" s="110"/>
      <c r="G3" s="111"/>
    </row>
    <row r="4" spans="1:7">
      <c r="A4" s="109" t="s">
        <v>442</v>
      </c>
      <c r="B4" s="110"/>
      <c r="C4" s="110"/>
      <c r="D4" s="110"/>
      <c r="E4" s="110"/>
      <c r="F4" s="110"/>
      <c r="G4" s="111"/>
    </row>
    <row r="5" spans="1:7">
      <c r="A5" s="109" t="str">
        <f>'Formato 3'!A4</f>
        <v>Del 1 de Enero al 30 de Junio de 2023 (b)</v>
      </c>
      <c r="B5" s="110"/>
      <c r="C5" s="110"/>
      <c r="D5" s="110"/>
      <c r="E5" s="110"/>
      <c r="F5" s="110"/>
      <c r="G5" s="111"/>
    </row>
    <row r="6" spans="1:7" ht="41.45" customHeight="1">
      <c r="A6" s="112" t="s">
        <v>4</v>
      </c>
      <c r="B6" s="113"/>
      <c r="C6" s="113"/>
      <c r="D6" s="113"/>
      <c r="E6" s="113"/>
      <c r="F6" s="113"/>
      <c r="G6" s="114"/>
    </row>
    <row r="7" spans="1:7">
      <c r="A7" s="150" t="s">
        <v>443</v>
      </c>
      <c r="B7" s="153" t="s">
        <v>308</v>
      </c>
      <c r="C7" s="153"/>
      <c r="D7" s="153"/>
      <c r="E7" s="153"/>
      <c r="F7" s="153"/>
      <c r="G7" s="153" t="s">
        <v>309</v>
      </c>
    </row>
    <row r="8" spans="1:7" ht="30">
      <c r="A8" s="151"/>
      <c r="B8" s="7" t="s">
        <v>310</v>
      </c>
      <c r="C8" s="33" t="s">
        <v>406</v>
      </c>
      <c r="D8" s="33" t="s">
        <v>241</v>
      </c>
      <c r="E8" s="33" t="s">
        <v>196</v>
      </c>
      <c r="F8" s="33" t="s">
        <v>213</v>
      </c>
      <c r="G8" s="163"/>
    </row>
    <row r="9" spans="1:7" ht="15.75" customHeight="1">
      <c r="A9" s="27" t="s">
        <v>444</v>
      </c>
      <c r="B9" s="115">
        <f t="shared" ref="B9:G9" si="0">SUM(B10,B11,B12,B15,B16,B19)</f>
        <v>1223221343.1900001</v>
      </c>
      <c r="C9" s="115">
        <f t="shared" si="0"/>
        <v>38191997.199999988</v>
      </c>
      <c r="D9" s="115">
        <f t="shared" si="0"/>
        <v>1261413340.3900001</v>
      </c>
      <c r="E9" s="115">
        <f>SUM(E10,E11,E12,E15,E16,E19)</f>
        <v>565733988.11000001</v>
      </c>
      <c r="F9" s="115">
        <f t="shared" si="0"/>
        <v>564200250.86999989</v>
      </c>
      <c r="G9" s="115">
        <f t="shared" si="0"/>
        <v>695679352.28000009</v>
      </c>
    </row>
    <row r="10" spans="1:7">
      <c r="A10" s="58" t="s">
        <v>445</v>
      </c>
      <c r="B10" s="75">
        <v>984963099.10000002</v>
      </c>
      <c r="C10" s="75">
        <v>-44953538.629999995</v>
      </c>
      <c r="D10" s="75">
        <v>940009560.47000003</v>
      </c>
      <c r="E10" s="75">
        <v>416793628.23000002</v>
      </c>
      <c r="F10" s="75">
        <v>415640114.38999999</v>
      </c>
      <c r="G10" s="75">
        <f>D10-E10</f>
        <v>523215932.24000001</v>
      </c>
    </row>
    <row r="11" spans="1:7" ht="15.75" customHeight="1">
      <c r="A11" s="58" t="s">
        <v>446</v>
      </c>
      <c r="B11" s="75">
        <v>216334632.65000001</v>
      </c>
      <c r="C11" s="75">
        <v>70808355.179999977</v>
      </c>
      <c r="D11" s="75">
        <v>287142987.82999998</v>
      </c>
      <c r="E11" s="75">
        <v>127317181.39</v>
      </c>
      <c r="F11" s="75">
        <v>126964819.65000001</v>
      </c>
      <c r="G11" s="75">
        <f>D11-E11</f>
        <v>159825806.44</v>
      </c>
    </row>
    <row r="12" spans="1:7">
      <c r="A12" s="58" t="s">
        <v>447</v>
      </c>
      <c r="B12" s="75">
        <f t="shared" ref="B12:G12" si="1">B13+B14</f>
        <v>21923611.439999998</v>
      </c>
      <c r="C12" s="75">
        <f t="shared" si="1"/>
        <v>781120.73</v>
      </c>
      <c r="D12" s="75">
        <f>D13+D14</f>
        <v>22704732.170000002</v>
      </c>
      <c r="E12" s="75">
        <f>E13+E14</f>
        <v>10067118.57</v>
      </c>
      <c r="F12" s="75">
        <f>F13+F14</f>
        <v>10039256.91</v>
      </c>
      <c r="G12" s="75">
        <f t="shared" si="1"/>
        <v>12637613.600000001</v>
      </c>
    </row>
    <row r="13" spans="1:7">
      <c r="A13" s="76" t="s">
        <v>448</v>
      </c>
      <c r="B13" s="75">
        <v>13435117.689999999</v>
      </c>
      <c r="C13" s="75">
        <v>659640.62</v>
      </c>
      <c r="D13" s="75">
        <v>14094758.310000001</v>
      </c>
      <c r="E13" s="75">
        <v>6249516.71</v>
      </c>
      <c r="F13" s="75">
        <v>6232220.6100000003</v>
      </c>
      <c r="G13" s="75">
        <f>D13-E13</f>
        <v>7845241.6000000006</v>
      </c>
    </row>
    <row r="14" spans="1:7">
      <c r="A14" s="76" t="s">
        <v>449</v>
      </c>
      <c r="B14" s="75">
        <v>8488493.75</v>
      </c>
      <c r="C14" s="75">
        <v>121480.11</v>
      </c>
      <c r="D14" s="75">
        <v>8609973.8599999994</v>
      </c>
      <c r="E14" s="75">
        <v>3817601.86</v>
      </c>
      <c r="F14" s="75">
        <v>3807036.3</v>
      </c>
      <c r="G14" s="75">
        <f>D14-E14</f>
        <v>4792372</v>
      </c>
    </row>
    <row r="15" spans="1:7">
      <c r="A15" s="58" t="s">
        <v>450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>D15-E15</f>
        <v>0</v>
      </c>
    </row>
    <row r="16" spans="1:7" ht="30">
      <c r="A16" s="59" t="s">
        <v>451</v>
      </c>
      <c r="B16" s="75">
        <f t="shared" ref="B16:G16" si="2">B17+B18</f>
        <v>0</v>
      </c>
      <c r="C16" s="75">
        <v>0</v>
      </c>
      <c r="D16" s="75">
        <f t="shared" si="2"/>
        <v>0</v>
      </c>
      <c r="E16" s="75">
        <f t="shared" si="2"/>
        <v>0</v>
      </c>
      <c r="F16" s="75">
        <f t="shared" si="2"/>
        <v>0</v>
      </c>
      <c r="G16" s="75">
        <f t="shared" si="2"/>
        <v>0</v>
      </c>
    </row>
    <row r="17" spans="1:7">
      <c r="A17" s="76" t="s">
        <v>452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>D17-E17</f>
        <v>0</v>
      </c>
    </row>
    <row r="18" spans="1:7">
      <c r="A18" s="76" t="s">
        <v>453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>D18-E18</f>
        <v>0</v>
      </c>
    </row>
    <row r="19" spans="1:7">
      <c r="A19" s="58" t="s">
        <v>454</v>
      </c>
      <c r="B19" s="75">
        <v>0</v>
      </c>
      <c r="C19" s="75">
        <v>11556059.920000002</v>
      </c>
      <c r="D19" s="75">
        <v>11556059.920000002</v>
      </c>
      <c r="E19" s="75">
        <v>11556059.920000002</v>
      </c>
      <c r="F19" s="75">
        <v>11556059.920000002</v>
      </c>
      <c r="G19" s="75">
        <f>D19-E19</f>
        <v>0</v>
      </c>
    </row>
    <row r="20" spans="1:7">
      <c r="A20" s="45"/>
      <c r="B20" s="77"/>
      <c r="C20" s="77"/>
      <c r="D20" s="77"/>
      <c r="E20" s="77"/>
      <c r="F20" s="77"/>
      <c r="G20" s="77"/>
    </row>
    <row r="21" spans="1:7">
      <c r="A21" s="34" t="s">
        <v>455</v>
      </c>
      <c r="B21" s="115">
        <f t="shared" ref="B21:G21" si="3">SUM(B22,B23,B24,B27,B28,B31)</f>
        <v>2027440671.1200001</v>
      </c>
      <c r="C21" s="115">
        <f>SUM(C22,C23,C24,C27,C28,C31)</f>
        <v>-9489414.6400000285</v>
      </c>
      <c r="D21" s="115">
        <f>SUM(D22,D23,D24,D27,D28,D31)</f>
        <v>2017951256.48</v>
      </c>
      <c r="E21" s="115">
        <f>SUM(E22,E23,E24,E27,E28,E31)</f>
        <v>915236885.37000012</v>
      </c>
      <c r="F21" s="115">
        <f>SUM(F22,F23,F24,F27,F28,F31)</f>
        <v>911396871.00999999</v>
      </c>
      <c r="G21" s="115">
        <f t="shared" si="3"/>
        <v>1102714371.1099999</v>
      </c>
    </row>
    <row r="22" spans="1:7">
      <c r="A22" s="58" t="s">
        <v>445</v>
      </c>
      <c r="B22" s="75">
        <v>318159919.02999997</v>
      </c>
      <c r="C22" s="75">
        <v>-30795706.769999981</v>
      </c>
      <c r="D22" s="75">
        <v>287364212.25999999</v>
      </c>
      <c r="E22" s="75">
        <v>130266272.68000001</v>
      </c>
      <c r="F22" s="75">
        <v>129719205.95</v>
      </c>
      <c r="G22" s="75">
        <f>D22-E22</f>
        <v>157097939.57999998</v>
      </c>
    </row>
    <row r="23" spans="1:7">
      <c r="A23" s="58" t="s">
        <v>446</v>
      </c>
      <c r="B23" s="75">
        <v>1705754249.21</v>
      </c>
      <c r="C23" s="75">
        <v>20481284.299999952</v>
      </c>
      <c r="D23" s="75">
        <v>1726235533.51</v>
      </c>
      <c r="E23" s="75">
        <v>782527047.96000004</v>
      </c>
      <c r="F23" s="75">
        <v>779240744.41999996</v>
      </c>
      <c r="G23" s="75">
        <f>D23-E23</f>
        <v>943708485.54999995</v>
      </c>
    </row>
    <row r="24" spans="1:7">
      <c r="A24" s="58" t="s">
        <v>447</v>
      </c>
      <c r="B24" s="75">
        <f t="shared" ref="B24" si="4">B25+B26</f>
        <v>3526502.88</v>
      </c>
      <c r="C24" s="75">
        <f>C25+C26</f>
        <v>-36480.080000000075</v>
      </c>
      <c r="D24" s="75">
        <f>D25+D26</f>
        <v>3490022.8</v>
      </c>
      <c r="E24" s="75">
        <f>E25+E26</f>
        <v>1582076.8199999998</v>
      </c>
      <c r="F24" s="75">
        <f>F25+F26</f>
        <v>1575432.73</v>
      </c>
      <c r="G24" s="75">
        <f>G25+G26</f>
        <v>1907945.98</v>
      </c>
    </row>
    <row r="25" spans="1:7">
      <c r="A25" s="76" t="s">
        <v>448</v>
      </c>
      <c r="B25" s="75">
        <v>605319.4</v>
      </c>
      <c r="C25" s="75">
        <v>115922.97999999998</v>
      </c>
      <c r="D25" s="75">
        <v>721242.38</v>
      </c>
      <c r="E25" s="75">
        <v>326949.39</v>
      </c>
      <c r="F25" s="75">
        <v>325576.34000000003</v>
      </c>
      <c r="G25" s="75">
        <f>D25-E25</f>
        <v>394292.99</v>
      </c>
    </row>
    <row r="26" spans="1:7">
      <c r="A26" s="76" t="s">
        <v>449</v>
      </c>
      <c r="B26" s="75">
        <v>2921183.48</v>
      </c>
      <c r="C26" s="75">
        <v>-152403.06000000006</v>
      </c>
      <c r="D26" s="75">
        <v>2768780.42</v>
      </c>
      <c r="E26" s="75">
        <v>1255127.43</v>
      </c>
      <c r="F26" s="75">
        <v>1249856.3899999999</v>
      </c>
      <c r="G26" s="75">
        <f>D26-E26</f>
        <v>1513652.99</v>
      </c>
    </row>
    <row r="27" spans="1:7">
      <c r="A27" s="58" t="s">
        <v>450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>D27-E27</f>
        <v>0</v>
      </c>
    </row>
    <row r="28" spans="1:7" ht="30">
      <c r="A28" s="59" t="s">
        <v>451</v>
      </c>
      <c r="B28" s="75">
        <f t="shared" ref="B28:G28" si="5">B29+B30</f>
        <v>0</v>
      </c>
      <c r="C28" s="75">
        <v>0</v>
      </c>
      <c r="D28" s="75">
        <f t="shared" si="5"/>
        <v>0</v>
      </c>
      <c r="E28" s="75">
        <f t="shared" si="5"/>
        <v>0</v>
      </c>
      <c r="F28" s="75">
        <v>0</v>
      </c>
      <c r="G28" s="75">
        <f t="shared" si="5"/>
        <v>0</v>
      </c>
    </row>
    <row r="29" spans="1:7">
      <c r="A29" s="76" t="s">
        <v>452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>D29-E29</f>
        <v>0</v>
      </c>
    </row>
    <row r="30" spans="1:7">
      <c r="A30" s="76" t="s">
        <v>453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>D30-E30</f>
        <v>0</v>
      </c>
    </row>
    <row r="31" spans="1:7">
      <c r="A31" s="58" t="s">
        <v>454</v>
      </c>
      <c r="B31" s="75">
        <v>0</v>
      </c>
      <c r="C31" s="75">
        <v>861487.91</v>
      </c>
      <c r="D31" s="75">
        <v>861487.91</v>
      </c>
      <c r="E31" s="75">
        <v>861487.91</v>
      </c>
      <c r="F31" s="75">
        <v>861487.91</v>
      </c>
      <c r="G31" s="75">
        <f>D31-E31</f>
        <v>0</v>
      </c>
    </row>
    <row r="32" spans="1:7">
      <c r="A32" s="45"/>
      <c r="B32" s="77"/>
      <c r="C32" s="77"/>
      <c r="D32" s="77"/>
      <c r="E32" s="77"/>
      <c r="F32" s="77"/>
      <c r="G32" s="77"/>
    </row>
    <row r="33" spans="1:7" ht="14.45" customHeight="1">
      <c r="A33" s="3" t="s">
        <v>456</v>
      </c>
      <c r="B33" s="115">
        <f>B21+B9</f>
        <v>3250662014.3100004</v>
      </c>
      <c r="C33" s="115">
        <f>C21+C9</f>
        <v>28702582.559999958</v>
      </c>
      <c r="D33" s="115">
        <f>D21+D9</f>
        <v>3279364596.8699999</v>
      </c>
      <c r="E33" s="115">
        <f>E21+E9</f>
        <v>1480970873.48</v>
      </c>
      <c r="F33" s="115">
        <f>F21+F9</f>
        <v>1475597121.8799999</v>
      </c>
      <c r="G33" s="115">
        <f t="shared" ref="G33" si="6">G21+G9</f>
        <v>1798393723.3899999</v>
      </c>
    </row>
    <row r="34" spans="1:7" ht="14.45" customHeight="1">
      <c r="A34" s="55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3" xr:uid="{6BC89788-99A2-4A6A-98B4-F7E2414B702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/>
</file>

<file path=customXml/itemProps2.xml><?xml version="1.0" encoding="utf-8"?>
<ds:datastoreItem xmlns:ds="http://schemas.openxmlformats.org/officeDocument/2006/customXml" ds:itemID="{BE1C0158-1FAA-45FF-9B01-F6965AAD834D}"/>
</file>

<file path=customXml/itemProps3.xml><?xml version="1.0" encoding="utf-8"?>
<ds:datastoreItem xmlns:ds="http://schemas.openxmlformats.org/officeDocument/2006/customXml" ds:itemID="{DF4C305E-3BA6-4645-A800-3449A1898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Auditoria Superior del Estado de Guanajuato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Verónica Torres García</cp:lastModifiedBy>
  <cp:revision/>
  <dcterms:created xsi:type="dcterms:W3CDTF">2023-03-16T22:14:51Z</dcterms:created>
  <dcterms:modified xsi:type="dcterms:W3CDTF">2023-08-03T17:13:23Z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