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2025\ASEG\2502 2do trimestre\Archivos carga\"/>
    </mc:Choice>
  </mc:AlternateContent>
  <xr:revisionPtr revIDLastSave="0" documentId="13_ncr:1_{73471B60-A77B-4DEB-ABC3-9D00CF72AD14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" i="2" l="1"/>
  <c r="E79" i="2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F47" i="2" s="1"/>
  <c r="F59" i="2" s="1"/>
  <c r="F81" i="2" s="1"/>
  <c r="E19" i="2"/>
  <c r="F9" i="2"/>
  <c r="E9" i="2"/>
  <c r="C60" i="2"/>
  <c r="B60" i="2"/>
  <c r="B47" i="2"/>
  <c r="B62" i="2" s="1"/>
  <c r="C41" i="2"/>
  <c r="B41" i="2"/>
  <c r="C38" i="2"/>
  <c r="B38" i="2"/>
  <c r="C31" i="2"/>
  <c r="B31" i="2"/>
  <c r="C25" i="2"/>
  <c r="B25" i="2"/>
  <c r="C17" i="2"/>
  <c r="B17" i="2"/>
  <c r="C9" i="2"/>
  <c r="C47" i="2" s="1"/>
  <c r="C62" i="2" s="1"/>
  <c r="B9" i="2"/>
  <c r="E47" i="2" l="1"/>
  <c r="E59" i="2" s="1"/>
  <c r="E81" i="2" s="1"/>
  <c r="B16" i="6"/>
  <c r="C16" i="6"/>
  <c r="D16" i="6"/>
  <c r="E16" i="6"/>
  <c r="F16" i="6"/>
  <c r="B28" i="6"/>
  <c r="C28" i="6"/>
  <c r="D28" i="6"/>
  <c r="E28" i="6"/>
  <c r="F28" i="6"/>
  <c r="G28" i="16"/>
  <c r="F28" i="16"/>
  <c r="E28" i="16"/>
  <c r="D28" i="16"/>
  <c r="C28" i="16"/>
  <c r="G21" i="16"/>
  <c r="G31" i="16" s="1"/>
  <c r="F21" i="16"/>
  <c r="F31" i="16" s="1"/>
  <c r="E21" i="16"/>
  <c r="D21" i="16"/>
  <c r="D31" i="16" s="1"/>
  <c r="C21" i="16"/>
  <c r="C31" i="16" s="1"/>
  <c r="G7" i="16"/>
  <c r="F7" i="16"/>
  <c r="E7" i="16"/>
  <c r="E31" i="16" s="1"/>
  <c r="D7" i="16"/>
  <c r="C7" i="16"/>
  <c r="B28" i="16"/>
  <c r="B21" i="16"/>
  <c r="B31" i="16" s="1"/>
  <c r="B7" i="16"/>
  <c r="G27" i="20"/>
  <c r="F27" i="20"/>
  <c r="E27" i="20"/>
  <c r="D27" i="20"/>
  <c r="C27" i="20"/>
  <c r="G20" i="20"/>
  <c r="F20" i="20"/>
  <c r="E20" i="20"/>
  <c r="D20" i="20"/>
  <c r="C20" i="20"/>
  <c r="G136" i="7" l="1"/>
  <c r="G135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60" i="7"/>
  <c r="G61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D103" i="7"/>
  <c r="G157" i="7"/>
  <c r="G156" i="7"/>
  <c r="G155" i="7"/>
  <c r="G154" i="7"/>
  <c r="G153" i="7"/>
  <c r="G152" i="7"/>
  <c r="G151" i="7"/>
  <c r="G149" i="7"/>
  <c r="G148" i="7"/>
  <c r="G147" i="7"/>
  <c r="G145" i="7"/>
  <c r="G144" i="7"/>
  <c r="G143" i="7"/>
  <c r="G142" i="7"/>
  <c r="G141" i="7"/>
  <c r="G140" i="7"/>
  <c r="G139" i="7"/>
  <c r="G138" i="7"/>
  <c r="G134" i="7"/>
  <c r="G59" i="7"/>
  <c r="G39" i="7"/>
  <c r="F6" i="2"/>
  <c r="E6" i="2"/>
  <c r="A2" i="25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G18" i="19"/>
  <c r="F18" i="19"/>
  <c r="E18" i="19"/>
  <c r="D18" i="19"/>
  <c r="C18" i="19"/>
  <c r="B18" i="19"/>
  <c r="B27" i="20"/>
  <c r="B20" i="20"/>
  <c r="G6" i="20"/>
  <c r="G30" i="20" s="1"/>
  <c r="F6" i="20"/>
  <c r="F30" i="20" s="1"/>
  <c r="E6" i="20"/>
  <c r="E30" i="20" s="1"/>
  <c r="D6" i="20"/>
  <c r="D30" i="20" s="1"/>
  <c r="C6" i="20"/>
  <c r="C30" i="20" s="1"/>
  <c r="B6" i="20"/>
  <c r="A2" i="20"/>
  <c r="G7" i="19"/>
  <c r="G29" i="19" s="1"/>
  <c r="F7" i="19"/>
  <c r="E7" i="19"/>
  <c r="E29" i="19" s="1"/>
  <c r="D7" i="19"/>
  <c r="D29" i="19" s="1"/>
  <c r="C7" i="19"/>
  <c r="C29" i="19" s="1"/>
  <c r="B7" i="19"/>
  <c r="A2" i="19"/>
  <c r="A2" i="16"/>
  <c r="B30" i="20" l="1"/>
  <c r="G28" i="22"/>
  <c r="E28" i="22"/>
  <c r="B29" i="19"/>
  <c r="F29" i="19"/>
  <c r="B28" i="22"/>
  <c r="D28" i="22"/>
  <c r="F28" i="22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E9" i="10"/>
  <c r="C9" i="10"/>
  <c r="D9" i="10" l="1"/>
  <c r="F9" i="10"/>
  <c r="B9" i="10" l="1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F19" i="8"/>
  <c r="G19" i="8"/>
  <c r="B19" i="8"/>
  <c r="G9" i="8"/>
  <c r="C9" i="8"/>
  <c r="D9" i="8"/>
  <c r="E9" i="8"/>
  <c r="F9" i="8"/>
  <c r="B9" i="8"/>
  <c r="G14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7" i="6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41" i="6"/>
  <c r="E75" i="6"/>
  <c r="E67" i="6"/>
  <c r="E59" i="6"/>
  <c r="E54" i="6"/>
  <c r="E65" i="6" s="1"/>
  <c r="E45" i="6"/>
  <c r="E37" i="6"/>
  <c r="E35" i="6"/>
  <c r="D75" i="6"/>
  <c r="D67" i="6"/>
  <c r="D59" i="6"/>
  <c r="D54" i="6"/>
  <c r="D45" i="6"/>
  <c r="D37" i="6"/>
  <c r="D3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41" i="6"/>
  <c r="C75" i="6"/>
  <c r="C67" i="6"/>
  <c r="C59" i="6"/>
  <c r="C54" i="6"/>
  <c r="C65" i="6" s="1"/>
  <c r="C45" i="6"/>
  <c r="C37" i="6"/>
  <c r="C35" i="6"/>
  <c r="C41" i="6"/>
  <c r="B75" i="6"/>
  <c r="B67" i="6"/>
  <c r="B59" i="6"/>
  <c r="B54" i="6"/>
  <c r="B45" i="6"/>
  <c r="B37" i="6"/>
  <c r="B35" i="6"/>
  <c r="D70" i="5"/>
  <c r="D68" i="5"/>
  <c r="D64" i="5"/>
  <c r="D63" i="5"/>
  <c r="C70" i="5"/>
  <c r="C68" i="5"/>
  <c r="C64" i="5"/>
  <c r="C63" i="5"/>
  <c r="B68" i="5"/>
  <c r="B64" i="5"/>
  <c r="B63" i="5"/>
  <c r="D55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C17" i="5"/>
  <c r="C13" i="5"/>
  <c r="B13" i="5"/>
  <c r="B13" i="3"/>
  <c r="C9" i="3"/>
  <c r="C8" i="3" s="1"/>
  <c r="C20" i="3" s="1"/>
  <c r="B9" i="3"/>
  <c r="G28" i="6" l="1"/>
  <c r="C9" i="9"/>
  <c r="G62" i="7"/>
  <c r="G71" i="7"/>
  <c r="E29" i="8"/>
  <c r="E84" i="7"/>
  <c r="F29" i="8"/>
  <c r="C9" i="7"/>
  <c r="K20" i="4"/>
  <c r="E20" i="4"/>
  <c r="I20" i="4"/>
  <c r="C43" i="9"/>
  <c r="B43" i="9"/>
  <c r="D9" i="9"/>
  <c r="E9" i="9"/>
  <c r="G9" i="9"/>
  <c r="B9" i="9"/>
  <c r="D43" i="9"/>
  <c r="E43" i="9"/>
  <c r="G43" i="9"/>
  <c r="B29" i="8"/>
  <c r="D29" i="8"/>
  <c r="C29" i="8"/>
  <c r="G29" i="8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16" i="6"/>
  <c r="G41" i="6" s="1"/>
  <c r="G37" i="6"/>
  <c r="C77" i="9" l="1"/>
  <c r="E159" i="7"/>
  <c r="G77" i="9"/>
  <c r="E77" i="9"/>
  <c r="D77" i="9"/>
  <c r="B159" i="7"/>
  <c r="F159" i="7"/>
  <c r="C159" i="7"/>
  <c r="G9" i="7"/>
  <c r="B77" i="9"/>
  <c r="F77" i="9"/>
  <c r="D159" i="7"/>
  <c r="G84" i="7"/>
  <c r="G42" i="6"/>
  <c r="G70" i="6"/>
  <c r="G159" i="7" l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  <c r="D53" i="5" l="1"/>
  <c r="D57" i="5" s="1"/>
  <c r="D59" i="5" s="1"/>
  <c r="D13" i="5"/>
  <c r="D21" i="5" s="1"/>
  <c r="D23" i="5" s="1"/>
  <c r="D25" i="5" s="1"/>
  <c r="D33" i="5" s="1"/>
</calcChain>
</file>

<file path=xl/sharedStrings.xml><?xml version="1.0" encoding="utf-8"?>
<sst xmlns="http://schemas.openxmlformats.org/spreadsheetml/2006/main" count="1013" uniqueCount="604">
  <si>
    <t>Formato 1 Estado de Situación Financiera Detallado - LDF</t>
  </si>
  <si>
    <t>Estado de Situación Financiera Detallado - LDF</t>
  </si>
  <si>
    <t>Al 31 de Diciembre de 2024 y al 31 de Marzo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</si>
  <si>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</si>
  <si>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</si>
  <si>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</si>
  <si>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</si>
  <si>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</si>
  <si>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</si>
  <si>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</si>
  <si>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</si>
  <si>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</si>
  <si>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</si>
  <si>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</si>
  <si>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</si>
  <si>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</si>
  <si>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</si>
  <si>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</si>
  <si>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</si>
  <si>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</si>
  <si>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</si>
  <si>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</si>
  <si>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</si>
  <si>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</si>
  <si>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</si>
  <si>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</si>
  <si>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</si>
  <si>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</si>
  <si>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</si>
  <si>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</si>
  <si>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</si>
  <si>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</si>
  <si>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</si>
  <si>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</si>
  <si>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</si>
  <si>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</si>
  <si>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</si>
  <si>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</si>
  <si>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</si>
  <si>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</si>
  <si>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</si>
  <si>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</si>
  <si>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</si>
  <si>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</si>
  <si>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</si>
  <si>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</si>
  <si>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</si>
  <si>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</si>
  <si>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</si>
  <si>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</si>
  <si>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</si>
  <si>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</si>
  <si>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</si>
  <si>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</si>
  <si>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</si>
  <si>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</si>
  <si>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</si>
  <si>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</si>
  <si>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</si>
  <si>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</si>
  <si>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</si>
  <si>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</si>
  <si>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</si>
  <si>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</si>
  <si>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</si>
  <si>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</si>
  <si>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</si>
  <si>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</si>
  <si>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</si>
  <si>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</si>
  <si>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</si>
  <si>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</si>
  <si>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</si>
  <si>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</si>
  <si>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</si>
  <si>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</si>
  <si>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</si>
  <si>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</si>
  <si>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</si>
  <si>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</si>
  <si>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</si>
  <si>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</si>
  <si>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</si>
  <si>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</si>
  <si>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</si>
  <si>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</si>
  <si>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</si>
  <si>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</si>
  <si>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</si>
  <si>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</si>
  <si>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</si>
  <si>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</si>
  <si>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</si>
  <si>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</si>
  <si>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</si>
  <si>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</si>
  <si>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</si>
  <si>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</si>
  <si>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</si>
  <si>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</si>
  <si>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</si>
  <si>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</si>
  <si>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</si>
  <si>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</si>
  <si>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</si>
  <si>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</si>
  <si>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</si>
  <si>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</si>
  <si>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</si>
  <si>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</si>
  <si>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</si>
  <si>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</si>
  <si>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</si>
  <si>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</si>
  <si>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</si>
  <si>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</si>
  <si>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</si>
  <si>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</si>
  <si>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</si>
  <si>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</si>
  <si>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</si>
  <si>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</si>
  <si>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</si>
  <si>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</si>
  <si>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</si>
  <si>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</si>
  <si>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</si>
  <si>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</si>
  <si>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</si>
  <si>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</si>
  <si>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</si>
  <si>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</si>
  <si>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</si>
  <si>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</si>
  <si>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</si>
  <si>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</si>
  <si>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</si>
  <si>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</si>
  <si>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</si>
  <si>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</si>
  <si>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</si>
  <si>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</si>
  <si>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</si>
  <si>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</si>
  <si>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</si>
  <si>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</si>
  <si>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</si>
  <si>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</si>
  <si>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</si>
  <si>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</si>
  <si>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</si>
  <si>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</si>
  <si>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</si>
  <si>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</si>
  <si>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</si>
  <si>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</si>
  <si>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</si>
  <si>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</si>
  <si>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</si>
  <si>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</si>
  <si>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</si>
  <si>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</si>
  <si>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</si>
  <si>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</si>
  <si>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</si>
  <si>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</si>
  <si>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</si>
  <si>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</si>
  <si>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</si>
  <si>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</si>
  <si>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</si>
  <si>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</si>
  <si>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</si>
  <si>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</si>
  <si>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</si>
  <si>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</si>
  <si>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</si>
  <si>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</si>
  <si>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</si>
  <si>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</si>
  <si>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</si>
  <si>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</si>
  <si>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</si>
  <si>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</si>
  <si>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</si>
  <si>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</si>
  <si>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</si>
  <si>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</si>
  <si>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</si>
  <si>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</si>
  <si>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</si>
  <si>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</si>
  <si>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</si>
  <si>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</si>
  <si>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</si>
  <si>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</si>
  <si>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</si>
  <si>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</si>
  <si>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</si>
  <si>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</si>
  <si>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</si>
  <si>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</si>
  <si>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</si>
  <si>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</si>
  <si>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</si>
  <si>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</si>
  <si>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</si>
  <si>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</si>
  <si>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</si>
  <si>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</si>
  <si>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</si>
  <si>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</si>
  <si>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</si>
  <si>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</si>
  <si>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</si>
  <si>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</si>
  <si>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</si>
  <si>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</si>
  <si>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</si>
  <si>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</si>
  <si>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</si>
  <si>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</si>
  <si>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</si>
  <si>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</si>
  <si>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</si>
  <si>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</si>
  <si>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</si>
  <si>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</si>
  <si>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</si>
  <si>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</si>
  <si>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</si>
  <si>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</si>
  <si>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</si>
  <si>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</si>
  <si>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</si>
  <si>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</si>
  <si>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</si>
  <si>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</si>
  <si>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</si>
  <si>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</si>
  <si>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</si>
  <si>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</si>
  <si>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</si>
  <si>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</si>
  <si>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</si>
  <si>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</si>
  <si>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</si>
  <si>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</si>
  <si>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</si>
  <si>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</si>
  <si>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</si>
  <si>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</si>
  <si>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</si>
  <si>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</si>
  <si>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</si>
  <si>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</si>
  <si>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</si>
  <si>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</si>
  <si>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</si>
  <si>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</si>
  <si>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</si>
  <si>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</si>
  <si>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</si>
  <si>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</si>
  <si>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</si>
  <si>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</si>
  <si>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</si>
  <si>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</si>
  <si>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</si>
  <si>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</si>
  <si>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</si>
  <si>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</si>
  <si>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</si>
  <si>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</si>
  <si>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</si>
  <si>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</si>
  <si>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</si>
  <si>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</si>
  <si>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</si>
  <si>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</si>
  <si>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</si>
  <si>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</si>
  <si>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</si>
  <si>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</si>
  <si>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</si>
  <si>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</si>
  <si>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</si>
  <si>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</si>
  <si>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</si>
  <si>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</si>
  <si>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</si>
  <si>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</si>
  <si>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</si>
  <si>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</si>
  <si>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</si>
  <si>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</si>
  <si>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</si>
  <si>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</si>
  <si>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</si>
  <si>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</si>
  <si>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</si>
  <si>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</si>
  <si>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</si>
  <si>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</si>
  <si>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</si>
  <si>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</si>
  <si>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</si>
  <si>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</si>
  <si>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</si>
  <si>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</si>
  <si>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</si>
  <si>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</si>
  <si>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</si>
  <si>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</si>
  <si>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</si>
  <si>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</si>
  <si>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</si>
  <si>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</si>
  <si>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</si>
  <si>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</si>
  <si>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</si>
  <si>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</si>
  <si>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</si>
  <si>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</si>
  <si>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</si>
  <si>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</si>
  <si>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</si>
  <si>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</si>
  <si>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</si>
  <si>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</si>
  <si>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</si>
  <si>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</si>
  <si>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</si>
  <si>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</si>
  <si>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</si>
  <si>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</si>
  <si>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</si>
  <si>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</si>
  <si>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</si>
  <si>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</si>
  <si>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</si>
  <si>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</si>
  <si>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</si>
  <si>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</si>
  <si>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</si>
  <si>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</si>
  <si>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</si>
  <si>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</si>
  <si>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</si>
  <si>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</si>
  <si>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</si>
  <si>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</si>
  <si>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</si>
  <si>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</si>
  <si>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</si>
  <si>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</si>
  <si>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</si>
  <si>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</si>
  <si>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</si>
  <si>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</si>
  <si>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</si>
  <si>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</si>
  <si>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</si>
  <si>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</si>
  <si>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</si>
  <si>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</si>
  <si>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</si>
  <si>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</si>
  <si>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</si>
  <si>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</si>
  <si>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</si>
  <si>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</si>
  <si>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</si>
  <si>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</si>
  <si>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</si>
  <si>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</si>
  <si>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</si>
  <si>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</si>
  <si>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</si>
  <si>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</si>
  <si>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</si>
  <si>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</si>
  <si>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</si>
  <si>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</si>
  <si>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</si>
  <si>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</si>
  <si>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</si>
  <si>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</si>
  <si>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</si>
  <si>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</si>
  <si>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</si>
  <si>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</si>
  <si>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</si>
  <si>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</si>
  <si>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</si>
  <si>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</si>
  <si>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</si>
  <si>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</si>
  <si>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</si>
  <si>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</si>
  <si>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</si>
  <si>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</si>
  <si>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</si>
  <si>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</si>
  <si>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</si>
  <si>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</si>
  <si>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</si>
  <si>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</si>
  <si>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</si>
  <si>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</si>
  <si>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</si>
  <si>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</si>
  <si>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</si>
  <si>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</si>
  <si>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</si>
  <si>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</si>
  <si>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</si>
  <si>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</si>
  <si>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</si>
  <si>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</si>
  <si>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</si>
  <si>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</si>
  <si>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</si>
  <si>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</si>
  <si>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</si>
  <si>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</si>
  <si>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</si>
  <si>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</si>
  <si>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</si>
  <si>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</si>
  <si>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</si>
  <si>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</si>
  <si>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</si>
  <si>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</si>
  <si>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</si>
  <si>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</si>
  <si>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</si>
  <si>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</si>
  <si>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</si>
  <si>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</si>
  <si>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</si>
  <si>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</si>
  <si>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</si>
  <si>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</si>
  <si>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</si>
  <si>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</si>
  <si>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</si>
  <si>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</si>
  <si>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</si>
  <si>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</si>
  <si>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</si>
  <si>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</si>
  <si>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</si>
  <si>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</si>
  <si>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</si>
  <si>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</si>
  <si>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</si>
  <si>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</si>
  <si>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</si>
  <si>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</si>
  <si>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</si>
  <si>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</si>
  <si>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</si>
  <si>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</si>
  <si>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</si>
  <si>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</si>
  <si>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</si>
  <si>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</si>
  <si>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</si>
  <si>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</si>
  <si>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</si>
  <si>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</si>
  <si>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</si>
  <si>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</si>
  <si>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</si>
  <si>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</si>
  <si>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</si>
  <si>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</si>
  <si>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</si>
  <si>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</si>
  <si>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</si>
  <si>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</si>
  <si>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</si>
  <si>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</si>
  <si>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</si>
  <si>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</si>
  <si>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</si>
  <si>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</si>
  <si>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</si>
  <si>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</si>
  <si>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</si>
  <si>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</si>
  <si>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</si>
  <si>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</si>
  <si>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</si>
  <si>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</si>
  <si>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</si>
  <si>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</si>
  <si>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</si>
  <si>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</si>
  <si>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</si>
  <si>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</si>
  <si>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</si>
  <si>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</si>
  <si>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</si>
  <si>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</si>
  <si>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</si>
  <si>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</si>
  <si>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</si>
  <si>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</si>
  <si>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</si>
  <si>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</si>
  <si>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</si>
  <si>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</si>
  <si>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</si>
  <si>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</si>
  <si>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</si>
  <si>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</si>
  <si>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</si>
  <si>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</si>
  <si>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</si>
  <si>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</si>
  <si>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</si>
  <si>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</si>
  <si>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</si>
  <si>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</si>
  <si>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</si>
  <si>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</si>
  <si>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</si>
  <si>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</si>
  <si>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</si>
  <si>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</si>
  <si>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</si>
  <si>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</si>
  <si>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</si>
  <si>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</si>
  <si>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</si>
  <si>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</si>
  <si>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</si>
  <si>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</si>
  <si>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</si>
  <si>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</si>
  <si>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</si>
  <si>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</si>
  <si>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</si>
  <si>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</si>
  <si>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</si>
  <si>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</si>
  <si>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</si>
  <si>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</si>
  <si>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</si>
  <si>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</si>
  <si>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</si>
  <si>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</si>
  <si>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</si>
  <si>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</si>
  <si>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</si>
  <si>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</si>
  <si>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</si>
  <si>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</si>
  <si>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</si>
  <si>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</si>
  <si>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</si>
  <si>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</si>
  <si>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</si>
  <si>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</si>
  <si>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</si>
  <si>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</si>
  <si>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</si>
  <si>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</si>
  <si>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</si>
  <si>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</si>
  <si>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</si>
  <si>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</si>
  <si>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</si>
  <si>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</si>
  <si>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</si>
  <si>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</si>
  <si>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</si>
  <si>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</si>
  <si>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</si>
  <si>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</si>
  <si>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</si>
  <si>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Del 1 de Enero al 30 de Junio de 2025 b)</t>
  </si>
  <si>
    <t>2025 (c)</t>
  </si>
  <si>
    <t>2026 (d)</t>
  </si>
  <si>
    <t>2027 (d)</t>
  </si>
  <si>
    <t>2028 (d)</t>
  </si>
  <si>
    <t>2029 (d)</t>
  </si>
  <si>
    <t>2030 (d)</t>
  </si>
  <si>
    <r>
      <t xml:space="preserve">2020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</si>
  <si>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</si>
  <si>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</si>
  <si>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</si>
  <si>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</si>
  <si>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t>UNIVERSIDAD DE GUANAJUATO</t>
  </si>
  <si>
    <t>A. Universidad de Guanajuato AUGT Rectoria General</t>
  </si>
  <si>
    <t>B. Universidad de Guanajuato AUGT Campus Guanajuato</t>
  </si>
  <si>
    <t>C. Universidad de Guanajuato AUGT Campus León</t>
  </si>
  <si>
    <t>D. Universidad de Guanajuato AUGT Campus Irapuato-Salamanca</t>
  </si>
  <si>
    <t>E. Universidad de Guanajuato AUGT Campus Celaya-Salvatierra</t>
  </si>
  <si>
    <t>F. Universidad de Guanajuato AUGT Colegio de Nivel Medio Superior</t>
  </si>
  <si>
    <t>Año 2025
(de iniciativa de Ley) (c)</t>
  </si>
  <si>
    <t>a) NO APLICA, LA UG NO TIENE OBLIGACIONES EN APP's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</si>
</sst>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21" fillId="0" borderId="14" xfId="0" applyNumberFormat="1" applyFont="1" applyBorder="1" applyAlignment="1">
      <alignment horizontal="right" vertical="top"/>
    </xf>
    <xf numFmtId="0" fontId="21" fillId="0" borderId="14" xfId="0" applyFont="1" applyBorder="1" applyAlignment="1">
      <alignment horizontal="right" vertical="top"/>
    </xf>
    <xf numFmtId="4" fontId="21" fillId="0" borderId="8" xfId="0" applyNumberFormat="1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zoomScale="75" zoomScaleNormal="75" workbookViewId="0">
      <selection sqref="A1:F1"/>
    </sheetView>
  </sheetViews>
  <sheetFormatPr baseColWidth="10" defaultColWidth="11" defaultRowHeight="15" x14ac:dyDescent="0.25"/>
  <cols>
    <col min="1" max="1" width="96.42578125" customWidth="1"/>
    <col min="2" max="3" width="17.85546875" bestFit="1" customWidth="1"/>
    <col min="4" max="4" width="98.7109375" bestFit="1" customWidth="1"/>
    <col min="5" max="6" width="17.28515625" bestFit="1" customWidth="1"/>
  </cols>
  <sheetData>
    <row r="1" spans="1:6" ht="40.9" customHeight="1" x14ac:dyDescent="0.25">
      <c r="A1" s="164" t="s">
        <v>0</v>
      </c>
      <c r="B1" s="165"/>
      <c r="C1" s="165"/>
      <c r="D1" s="165"/>
      <c r="E1" s="165"/>
      <c r="F1" s="166"/>
    </row>
    <row r="2" spans="1:6" ht="15" customHeight="1" x14ac:dyDescent="0.25">
      <c r="A2" s="110" t="s">
        <v>595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2</v>
      </c>
      <c r="B4" s="114"/>
      <c r="C4" s="114"/>
      <c r="D4" s="114"/>
      <c r="E4" s="114"/>
      <c r="F4" s="115"/>
    </row>
    <row r="5" spans="1:6" ht="12.95" customHeight="1" x14ac:dyDescent="0.25">
      <c r="A5" s="116" t="s">
        <v>3</v>
      </c>
      <c r="B5" s="117"/>
      <c r="C5" s="117"/>
      <c r="D5" s="117"/>
      <c r="E5" s="117"/>
      <c r="F5" s="118"/>
    </row>
    <row r="6" spans="1:6" ht="41.45" customHeight="1" x14ac:dyDescent="0.25">
      <c r="A6" s="40" t="s">
        <v>4</v>
      </c>
      <c r="B6" s="41" t="s">
        <v>5</v>
      </c>
      <c r="C6" s="1" t="s">
        <v>6</v>
      </c>
      <c r="D6" s="42" t="s">
        <v>7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8</v>
      </c>
      <c r="B7" s="44"/>
      <c r="C7" s="44"/>
      <c r="D7" s="43" t="s">
        <v>9</v>
      </c>
      <c r="E7" s="44"/>
      <c r="F7" s="44"/>
    </row>
    <row r="8" spans="1:6" x14ac:dyDescent="0.25">
      <c r="A8" s="2" t="s">
        <v>10</v>
      </c>
      <c r="B8" s="45"/>
      <c r="C8" s="45"/>
      <c r="D8" s="2" t="s">
        <v>11</v>
      </c>
      <c r="E8" s="45"/>
      <c r="F8" s="45"/>
    </row>
    <row r="9" spans="1:6" x14ac:dyDescent="0.25">
      <c r="A9" s="46" t="s">
        <v>12</v>
      </c>
      <c r="B9" s="47">
        <f>SUM(B10:B16)</f>
        <v>721324088</v>
      </c>
      <c r="C9" s="47">
        <f>SUM(C10:C16)</f>
        <v>296652579</v>
      </c>
      <c r="D9" s="46" t="s">
        <v>13</v>
      </c>
      <c r="E9" s="47">
        <f>SUM(E10:E18)</f>
        <v>80442898</v>
      </c>
      <c r="F9" s="47">
        <f>SUM(F10:F18)</f>
        <v>148213880</v>
      </c>
    </row>
    <row r="10" spans="1:6" x14ac:dyDescent="0.25">
      <c r="A10" s="48" t="s">
        <v>14</v>
      </c>
      <c r="B10" s="47">
        <v>1408417</v>
      </c>
      <c r="C10" s="47">
        <v>1417</v>
      </c>
      <c r="D10" s="48" t="s">
        <v>15</v>
      </c>
      <c r="E10" s="47">
        <v>4608460</v>
      </c>
      <c r="F10" s="47">
        <v>17600552</v>
      </c>
    </row>
    <row r="11" spans="1:6" x14ac:dyDescent="0.25">
      <c r="A11" s="48" t="s">
        <v>16</v>
      </c>
      <c r="B11" s="47">
        <v>677722714</v>
      </c>
      <c r="C11" s="47">
        <v>267405925</v>
      </c>
      <c r="D11" s="48" t="s">
        <v>17</v>
      </c>
      <c r="E11" s="47">
        <v>30380880</v>
      </c>
      <c r="F11" s="47">
        <v>59415002</v>
      </c>
    </row>
    <row r="12" spans="1:6" x14ac:dyDescent="0.25">
      <c r="A12" s="48" t="s">
        <v>18</v>
      </c>
      <c r="B12" s="47">
        <v>3228713</v>
      </c>
      <c r="C12" s="47">
        <v>193337</v>
      </c>
      <c r="D12" s="48" t="s">
        <v>19</v>
      </c>
      <c r="E12" s="47">
        <v>1858500</v>
      </c>
      <c r="F12" s="47">
        <v>2668943</v>
      </c>
    </row>
    <row r="13" spans="1:6" x14ac:dyDescent="0.25">
      <c r="A13" s="48" t="s">
        <v>20</v>
      </c>
      <c r="B13" s="47">
        <v>22014586</v>
      </c>
      <c r="C13" s="47">
        <v>16387191</v>
      </c>
      <c r="D13" s="48" t="s">
        <v>21</v>
      </c>
      <c r="E13" s="47">
        <v>0</v>
      </c>
      <c r="F13" s="47">
        <v>0</v>
      </c>
    </row>
    <row r="14" spans="1:6" x14ac:dyDescent="0.25">
      <c r="A14" s="48" t="s">
        <v>22</v>
      </c>
      <c r="B14" s="47">
        <v>16949658</v>
      </c>
      <c r="C14" s="47">
        <v>12664709</v>
      </c>
      <c r="D14" s="48" t="s">
        <v>23</v>
      </c>
      <c r="E14" s="47">
        <v>0</v>
      </c>
      <c r="F14" s="47">
        <v>0</v>
      </c>
    </row>
    <row r="15" spans="1:6" x14ac:dyDescent="0.25">
      <c r="A15" s="48" t="s">
        <v>24</v>
      </c>
      <c r="B15" s="47">
        <v>0</v>
      </c>
      <c r="C15" s="47">
        <v>0</v>
      </c>
      <c r="D15" s="48" t="s">
        <v>25</v>
      </c>
      <c r="E15" s="47">
        <v>0</v>
      </c>
      <c r="F15" s="47">
        <v>0</v>
      </c>
    </row>
    <row r="16" spans="1:6" x14ac:dyDescent="0.25">
      <c r="A16" s="48" t="s">
        <v>26</v>
      </c>
      <c r="B16" s="47">
        <v>0</v>
      </c>
      <c r="C16" s="47">
        <v>0</v>
      </c>
      <c r="D16" s="48" t="s">
        <v>27</v>
      </c>
      <c r="E16" s="47">
        <v>38363726</v>
      </c>
      <c r="F16" s="47">
        <v>61265063</v>
      </c>
    </row>
    <row r="17" spans="1:6" x14ac:dyDescent="0.25">
      <c r="A17" s="46" t="s">
        <v>28</v>
      </c>
      <c r="B17" s="47">
        <f>SUM(B18:B24)</f>
        <v>188265753</v>
      </c>
      <c r="C17" s="47">
        <f>SUM(C18:C24)</f>
        <v>151825204</v>
      </c>
      <c r="D17" s="48" t="s">
        <v>29</v>
      </c>
      <c r="E17" s="47">
        <v>1060597</v>
      </c>
      <c r="F17" s="47">
        <v>582046</v>
      </c>
    </row>
    <row r="18" spans="1:6" x14ac:dyDescent="0.25">
      <c r="A18" s="48" t="s">
        <v>30</v>
      </c>
      <c r="B18" s="47">
        <v>0</v>
      </c>
      <c r="C18" s="47">
        <v>0</v>
      </c>
      <c r="D18" s="48" t="s">
        <v>31</v>
      </c>
      <c r="E18" s="47">
        <v>4170735</v>
      </c>
      <c r="F18" s="47">
        <v>6682274</v>
      </c>
    </row>
    <row r="19" spans="1:6" x14ac:dyDescent="0.25">
      <c r="A19" s="48" t="s">
        <v>32</v>
      </c>
      <c r="B19" s="47">
        <v>168466118</v>
      </c>
      <c r="C19" s="47">
        <v>135074153</v>
      </c>
      <c r="D19" s="46" t="s">
        <v>33</v>
      </c>
      <c r="E19" s="47">
        <f>SUM(E20:E22)</f>
        <v>95658</v>
      </c>
      <c r="F19" s="47">
        <f>SUM(F20:F22)</f>
        <v>82158</v>
      </c>
    </row>
    <row r="20" spans="1:6" x14ac:dyDescent="0.25">
      <c r="A20" s="48" t="s">
        <v>34</v>
      </c>
      <c r="B20" s="47">
        <v>7947501</v>
      </c>
      <c r="C20" s="47">
        <v>5812099</v>
      </c>
      <c r="D20" s="48" t="s">
        <v>35</v>
      </c>
      <c r="E20" s="47">
        <v>94900</v>
      </c>
      <c r="F20" s="47">
        <v>81400</v>
      </c>
    </row>
    <row r="21" spans="1:6" x14ac:dyDescent="0.25">
      <c r="A21" s="48" t="s">
        <v>36</v>
      </c>
      <c r="B21" s="47">
        <v>6</v>
      </c>
      <c r="C21" s="47">
        <v>0</v>
      </c>
      <c r="D21" s="48" t="s">
        <v>37</v>
      </c>
      <c r="E21" s="47">
        <v>0</v>
      </c>
      <c r="F21" s="47">
        <v>0</v>
      </c>
    </row>
    <row r="22" spans="1:6" x14ac:dyDescent="0.25">
      <c r="A22" s="48" t="s">
        <v>38</v>
      </c>
      <c r="B22" s="47">
        <v>0</v>
      </c>
      <c r="C22" s="47">
        <v>0</v>
      </c>
      <c r="D22" s="48" t="s">
        <v>39</v>
      </c>
      <c r="E22" s="47">
        <v>758</v>
      </c>
      <c r="F22" s="47">
        <v>758</v>
      </c>
    </row>
    <row r="23" spans="1:6" x14ac:dyDescent="0.25">
      <c r="A23" s="48" t="s">
        <v>40</v>
      </c>
      <c r="B23" s="47">
        <v>11847143</v>
      </c>
      <c r="C23" s="47">
        <v>10938952</v>
      </c>
      <c r="D23" s="46" t="s">
        <v>41</v>
      </c>
      <c r="E23" s="47">
        <f>E24+E25</f>
        <v>0</v>
      </c>
      <c r="F23" s="47">
        <f>F24+F25</f>
        <v>0</v>
      </c>
    </row>
    <row r="24" spans="1:6" x14ac:dyDescent="0.25">
      <c r="A24" s="48" t="s">
        <v>42</v>
      </c>
      <c r="B24" s="47">
        <v>4985</v>
      </c>
      <c r="C24" s="47">
        <v>0</v>
      </c>
      <c r="D24" s="48" t="s">
        <v>43</v>
      </c>
      <c r="E24" s="47">
        <v>0</v>
      </c>
      <c r="F24" s="47">
        <v>0</v>
      </c>
    </row>
    <row r="25" spans="1:6" x14ac:dyDescent="0.25">
      <c r="A25" s="46" t="s">
        <v>44</v>
      </c>
      <c r="B25" s="47">
        <f>SUM(B26:B30)</f>
        <v>33588372</v>
      </c>
      <c r="C25" s="47">
        <f>SUM(C26:C30)</f>
        <v>33610353</v>
      </c>
      <c r="D25" s="48" t="s">
        <v>45</v>
      </c>
      <c r="E25" s="47">
        <v>0</v>
      </c>
      <c r="F25" s="47">
        <v>0</v>
      </c>
    </row>
    <row r="26" spans="1:6" x14ac:dyDescent="0.25">
      <c r="A26" s="48" t="s">
        <v>46</v>
      </c>
      <c r="B26" s="47">
        <v>1605378</v>
      </c>
      <c r="C26" s="47">
        <v>280248</v>
      </c>
      <c r="D26" s="46" t="s">
        <v>47</v>
      </c>
      <c r="E26" s="47">
        <v>0</v>
      </c>
      <c r="F26" s="47">
        <v>0</v>
      </c>
    </row>
    <row r="27" spans="1:6" x14ac:dyDescent="0.25">
      <c r="A27" s="48" t="s">
        <v>48</v>
      </c>
      <c r="B27" s="47">
        <v>0</v>
      </c>
      <c r="C27" s="47">
        <v>0</v>
      </c>
      <c r="D27" s="46" t="s">
        <v>49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50</v>
      </c>
      <c r="B28" s="47">
        <v>0</v>
      </c>
      <c r="C28" s="47">
        <v>0</v>
      </c>
      <c r="D28" s="48" t="s">
        <v>51</v>
      </c>
      <c r="E28" s="47">
        <v>0</v>
      </c>
      <c r="F28" s="47">
        <v>0</v>
      </c>
    </row>
    <row r="29" spans="1:6" x14ac:dyDescent="0.25">
      <c r="A29" s="48" t="s">
        <v>52</v>
      </c>
      <c r="B29" s="47">
        <v>31982994</v>
      </c>
      <c r="C29" s="47">
        <v>33330105</v>
      </c>
      <c r="D29" s="48" t="s">
        <v>53</v>
      </c>
      <c r="E29" s="47">
        <v>0</v>
      </c>
      <c r="F29" s="47">
        <v>0</v>
      </c>
    </row>
    <row r="30" spans="1:6" x14ac:dyDescent="0.25">
      <c r="A30" s="48" t="s">
        <v>54</v>
      </c>
      <c r="B30" s="47">
        <v>0</v>
      </c>
      <c r="C30" s="47">
        <v>0</v>
      </c>
      <c r="D30" s="48" t="s">
        <v>55</v>
      </c>
      <c r="E30" s="47">
        <v>0</v>
      </c>
      <c r="F30" s="47">
        <v>0</v>
      </c>
    </row>
    <row r="31" spans="1:6" x14ac:dyDescent="0.25">
      <c r="A31" s="46" t="s">
        <v>56</v>
      </c>
      <c r="B31" s="47">
        <f>SUM(B32:B36)</f>
        <v>0</v>
      </c>
      <c r="C31" s="47">
        <f>SUM(C32:C36)</f>
        <v>0</v>
      </c>
      <c r="D31" s="46" t="s">
        <v>57</v>
      </c>
      <c r="E31" s="47">
        <f>SUM(E32:E37)</f>
        <v>691030</v>
      </c>
      <c r="F31" s="47">
        <f>SUM(F32:F37)</f>
        <v>691065</v>
      </c>
    </row>
    <row r="32" spans="1:6" x14ac:dyDescent="0.25">
      <c r="A32" s="48" t="s">
        <v>58</v>
      </c>
      <c r="B32" s="47">
        <v>0</v>
      </c>
      <c r="C32" s="47">
        <v>0</v>
      </c>
      <c r="D32" s="48" t="s">
        <v>59</v>
      </c>
      <c r="E32" s="47">
        <v>0</v>
      </c>
      <c r="F32" s="47">
        <v>0</v>
      </c>
    </row>
    <row r="33" spans="1:6" ht="14.45" customHeight="1" x14ac:dyDescent="0.25">
      <c r="A33" s="48" t="s">
        <v>60</v>
      </c>
      <c r="B33" s="47">
        <v>0</v>
      </c>
      <c r="C33" s="47">
        <v>0</v>
      </c>
      <c r="D33" s="48" t="s">
        <v>61</v>
      </c>
      <c r="E33" s="47">
        <v>0</v>
      </c>
      <c r="F33" s="47">
        <v>0</v>
      </c>
    </row>
    <row r="34" spans="1:6" ht="14.45" customHeight="1" x14ac:dyDescent="0.25">
      <c r="A34" s="48" t="s">
        <v>62</v>
      </c>
      <c r="B34" s="47">
        <v>0</v>
      </c>
      <c r="C34" s="47">
        <v>0</v>
      </c>
      <c r="D34" s="48" t="s">
        <v>63</v>
      </c>
      <c r="E34" s="47">
        <v>0</v>
      </c>
      <c r="F34" s="47">
        <v>0</v>
      </c>
    </row>
    <row r="35" spans="1:6" ht="14.45" customHeight="1" x14ac:dyDescent="0.25">
      <c r="A35" s="48" t="s">
        <v>64</v>
      </c>
      <c r="B35" s="47">
        <v>0</v>
      </c>
      <c r="C35" s="47">
        <v>0</v>
      </c>
      <c r="D35" s="48" t="s">
        <v>65</v>
      </c>
      <c r="E35" s="47">
        <v>0</v>
      </c>
      <c r="F35" s="47">
        <v>0</v>
      </c>
    </row>
    <row r="36" spans="1:6" ht="14.45" customHeight="1" x14ac:dyDescent="0.25">
      <c r="A36" s="48" t="s">
        <v>66</v>
      </c>
      <c r="B36" s="47">
        <v>0</v>
      </c>
      <c r="C36" s="47">
        <v>0</v>
      </c>
      <c r="D36" s="48" t="s">
        <v>67</v>
      </c>
      <c r="E36" s="47">
        <v>691030</v>
      </c>
      <c r="F36" s="47">
        <v>691065</v>
      </c>
    </row>
    <row r="37" spans="1:6" ht="14.45" customHeight="1" x14ac:dyDescent="0.25">
      <c r="A37" s="46" t="s">
        <v>68</v>
      </c>
      <c r="B37" s="47">
        <v>1958280</v>
      </c>
      <c r="C37" s="47">
        <v>240360</v>
      </c>
      <c r="D37" s="48" t="s">
        <v>69</v>
      </c>
      <c r="E37" s="47">
        <v>0</v>
      </c>
      <c r="F37" s="47">
        <v>0</v>
      </c>
    </row>
    <row r="38" spans="1:6" x14ac:dyDescent="0.25">
      <c r="A38" s="46" t="s">
        <v>70</v>
      </c>
      <c r="B38" s="47">
        <f>SUM(B39:B40)</f>
        <v>-34872420</v>
      </c>
      <c r="C38" s="47">
        <f>SUM(C39:C40)</f>
        <v>-19444417</v>
      </c>
      <c r="D38" s="46" t="s">
        <v>71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72</v>
      </c>
      <c r="B39" s="47">
        <v>-34872420</v>
      </c>
      <c r="C39" s="47">
        <v>-19444417</v>
      </c>
      <c r="D39" s="48" t="s">
        <v>73</v>
      </c>
      <c r="E39" s="47">
        <v>0</v>
      </c>
      <c r="F39" s="47">
        <v>0</v>
      </c>
    </row>
    <row r="40" spans="1:6" x14ac:dyDescent="0.25">
      <c r="A40" s="48" t="s">
        <v>74</v>
      </c>
      <c r="B40" s="47">
        <v>0</v>
      </c>
      <c r="C40" s="47">
        <v>0</v>
      </c>
      <c r="D40" s="48" t="s">
        <v>75</v>
      </c>
      <c r="E40" s="47">
        <v>0</v>
      </c>
      <c r="F40" s="47">
        <v>0</v>
      </c>
    </row>
    <row r="41" spans="1:6" x14ac:dyDescent="0.25">
      <c r="A41" s="46" t="s">
        <v>76</v>
      </c>
      <c r="B41" s="47">
        <f>SUM(B42:B45)</f>
        <v>1561790</v>
      </c>
      <c r="C41" s="47">
        <f>SUM(C42:C45)</f>
        <v>1497135</v>
      </c>
      <c r="D41" s="48" t="s">
        <v>77</v>
      </c>
      <c r="E41" s="47">
        <v>0</v>
      </c>
      <c r="F41" s="47">
        <v>0</v>
      </c>
    </row>
    <row r="42" spans="1:6" x14ac:dyDescent="0.25">
      <c r="A42" s="48" t="s">
        <v>78</v>
      </c>
      <c r="B42" s="47">
        <v>1561790</v>
      </c>
      <c r="C42" s="47">
        <v>1497135</v>
      </c>
      <c r="D42" s="46" t="s">
        <v>79</v>
      </c>
      <c r="E42" s="47">
        <f>SUM(E43:E45)</f>
        <v>36376238</v>
      </c>
      <c r="F42" s="47">
        <f>SUM(F43:F45)</f>
        <v>19034905</v>
      </c>
    </row>
    <row r="43" spans="1:6" x14ac:dyDescent="0.25">
      <c r="A43" s="48" t="s">
        <v>80</v>
      </c>
      <c r="B43" s="47">
        <v>0</v>
      </c>
      <c r="C43" s="47">
        <v>0</v>
      </c>
      <c r="D43" s="48" t="s">
        <v>81</v>
      </c>
      <c r="E43" s="47">
        <v>0</v>
      </c>
      <c r="F43" s="47">
        <v>0</v>
      </c>
    </row>
    <row r="44" spans="1:6" x14ac:dyDescent="0.25">
      <c r="A44" s="48" t="s">
        <v>82</v>
      </c>
      <c r="B44" s="47">
        <v>0</v>
      </c>
      <c r="C44" s="47">
        <v>0</v>
      </c>
      <c r="D44" s="48" t="s">
        <v>83</v>
      </c>
      <c r="E44" s="47">
        <v>0</v>
      </c>
      <c r="F44" s="47">
        <v>0</v>
      </c>
    </row>
    <row r="45" spans="1:6" x14ac:dyDescent="0.25">
      <c r="A45" s="48" t="s">
        <v>84</v>
      </c>
      <c r="B45" s="47">
        <v>0</v>
      </c>
      <c r="C45" s="47">
        <v>0</v>
      </c>
      <c r="D45" s="48" t="s">
        <v>85</v>
      </c>
      <c r="E45" s="47">
        <v>36376238</v>
      </c>
      <c r="F45" s="47">
        <v>19034905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86</v>
      </c>
      <c r="B47" s="4">
        <f>B9+B17+B25+B31+B37+B38+B41</f>
        <v>911825863</v>
      </c>
      <c r="C47" s="4">
        <f>C9+C17+C25+C31+C37+C38+C41</f>
        <v>464381214</v>
      </c>
      <c r="D47" s="2" t="s">
        <v>87</v>
      </c>
      <c r="E47" s="4">
        <f>E9+E19+E23+E26+E27+E31+E38+E42</f>
        <v>117605824</v>
      </c>
      <c r="F47" s="4">
        <f>F9+F19+F23+F26+F27+F31+F38+F42</f>
        <v>168022008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88</v>
      </c>
      <c r="B49" s="49"/>
      <c r="C49" s="49"/>
      <c r="D49" s="2" t="s">
        <v>89</v>
      </c>
      <c r="E49" s="49"/>
      <c r="F49" s="49"/>
    </row>
    <row r="50" spans="1:6" x14ac:dyDescent="0.25">
      <c r="A50" s="46" t="s">
        <v>90</v>
      </c>
      <c r="B50" s="47">
        <v>1094375436</v>
      </c>
      <c r="C50" s="47">
        <v>883223082</v>
      </c>
      <c r="D50" s="46" t="s">
        <v>91</v>
      </c>
      <c r="E50" s="47">
        <v>0</v>
      </c>
      <c r="F50" s="47">
        <v>0</v>
      </c>
    </row>
    <row r="51" spans="1:6" x14ac:dyDescent="0.25">
      <c r="A51" s="46" t="s">
        <v>92</v>
      </c>
      <c r="B51" s="47">
        <v>12226587</v>
      </c>
      <c r="C51" s="47">
        <v>8470440</v>
      </c>
      <c r="D51" s="46" t="s">
        <v>93</v>
      </c>
      <c r="E51" s="47">
        <v>0</v>
      </c>
      <c r="F51" s="47">
        <v>0</v>
      </c>
    </row>
    <row r="52" spans="1:6" x14ac:dyDescent="0.25">
      <c r="A52" s="46" t="s">
        <v>94</v>
      </c>
      <c r="B52" s="47">
        <v>6464754790</v>
      </c>
      <c r="C52" s="47">
        <v>6403559845</v>
      </c>
      <c r="D52" s="46" t="s">
        <v>95</v>
      </c>
      <c r="E52" s="47">
        <v>0</v>
      </c>
      <c r="F52" s="47">
        <v>0</v>
      </c>
    </row>
    <row r="53" spans="1:6" x14ac:dyDescent="0.25">
      <c r="A53" s="46" t="s">
        <v>96</v>
      </c>
      <c r="B53" s="47">
        <v>2296363690</v>
      </c>
      <c r="C53" s="47">
        <v>2261478352</v>
      </c>
      <c r="D53" s="46" t="s">
        <v>97</v>
      </c>
      <c r="E53" s="47">
        <v>0</v>
      </c>
      <c r="F53" s="47">
        <v>0</v>
      </c>
    </row>
    <row r="54" spans="1:6" x14ac:dyDescent="0.25">
      <c r="A54" s="46" t="s">
        <v>98</v>
      </c>
      <c r="B54" s="47">
        <v>64115421</v>
      </c>
      <c r="C54" s="47">
        <v>68014187</v>
      </c>
      <c r="D54" s="46" t="s">
        <v>99</v>
      </c>
      <c r="E54" s="47">
        <v>0</v>
      </c>
      <c r="F54" s="47">
        <v>0</v>
      </c>
    </row>
    <row r="55" spans="1:6" x14ac:dyDescent="0.25">
      <c r="A55" s="46" t="s">
        <v>100</v>
      </c>
      <c r="B55" s="47">
        <v>-3397640116</v>
      </c>
      <c r="C55" s="47">
        <v>-3112050038</v>
      </c>
      <c r="D55" s="50" t="s">
        <v>101</v>
      </c>
      <c r="E55" s="47">
        <v>1014065357</v>
      </c>
      <c r="F55" s="47">
        <v>806411341</v>
      </c>
    </row>
    <row r="56" spans="1:6" x14ac:dyDescent="0.25">
      <c r="A56" s="46" t="s">
        <v>102</v>
      </c>
      <c r="B56" s="47">
        <v>25292388</v>
      </c>
      <c r="C56" s="47">
        <v>25235826</v>
      </c>
      <c r="D56" s="45"/>
      <c r="E56" s="49"/>
      <c r="F56" s="49"/>
    </row>
    <row r="57" spans="1:6" x14ac:dyDescent="0.25">
      <c r="A57" s="46" t="s">
        <v>103</v>
      </c>
      <c r="B57" s="47">
        <v>0</v>
      </c>
      <c r="C57" s="47">
        <v>0</v>
      </c>
      <c r="D57" s="2" t="s">
        <v>104</v>
      </c>
      <c r="E57" s="4">
        <f>SUM(E50:E55)</f>
        <v>1014065357</v>
      </c>
      <c r="F57" s="4">
        <f>SUM(F50:F55)</f>
        <v>806411341</v>
      </c>
    </row>
    <row r="58" spans="1:6" x14ac:dyDescent="0.25">
      <c r="A58" s="46" t="s">
        <v>105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106</v>
      </c>
      <c r="E59" s="4">
        <f>E47+E57</f>
        <v>1131671181</v>
      </c>
      <c r="F59" s="4">
        <f>F47+F57</f>
        <v>974433349</v>
      </c>
    </row>
    <row r="60" spans="1:6" x14ac:dyDescent="0.25">
      <c r="A60" s="3" t="s">
        <v>107</v>
      </c>
      <c r="B60" s="4">
        <f>SUM(B50:B58)</f>
        <v>6559488196</v>
      </c>
      <c r="C60" s="4">
        <f>SUM(C50:C58)</f>
        <v>6537931694</v>
      </c>
      <c r="D60" s="45"/>
      <c r="E60" s="49"/>
      <c r="F60" s="49"/>
    </row>
    <row r="61" spans="1:6" x14ac:dyDescent="0.25">
      <c r="A61" s="45"/>
      <c r="B61" s="49"/>
      <c r="C61" s="49"/>
      <c r="D61" s="51" t="s">
        <v>108</v>
      </c>
      <c r="E61" s="49"/>
      <c r="F61" s="49"/>
    </row>
    <row r="62" spans="1:6" x14ac:dyDescent="0.25">
      <c r="A62" s="3" t="s">
        <v>109</v>
      </c>
      <c r="B62" s="4">
        <f>SUM(B47+B60)</f>
        <v>7471314059</v>
      </c>
      <c r="C62" s="4">
        <f>SUM(C47+C60)</f>
        <v>7002312908</v>
      </c>
      <c r="D62" s="45"/>
      <c r="E62" s="49"/>
      <c r="F62" s="49"/>
    </row>
    <row r="63" spans="1:6" x14ac:dyDescent="0.25">
      <c r="A63" s="45"/>
      <c r="B63" s="45"/>
      <c r="C63" s="45"/>
      <c r="D63" s="52" t="s">
        <v>110</v>
      </c>
      <c r="E63" s="47">
        <f>SUM(E64:E66)</f>
        <v>3576692690</v>
      </c>
      <c r="F63" s="47">
        <f>SUM(F64:F66)</f>
        <v>3569992161</v>
      </c>
    </row>
    <row r="64" spans="1:6" x14ac:dyDescent="0.25">
      <c r="A64" s="45"/>
      <c r="B64" s="45"/>
      <c r="C64" s="45"/>
      <c r="D64" s="46" t="s">
        <v>111</v>
      </c>
      <c r="E64" s="47">
        <v>3543641522</v>
      </c>
      <c r="F64" s="47">
        <v>3543641522</v>
      </c>
    </row>
    <row r="65" spans="1:6" x14ac:dyDescent="0.25">
      <c r="A65" s="45"/>
      <c r="B65" s="45"/>
      <c r="C65" s="45"/>
      <c r="D65" s="50" t="s">
        <v>112</v>
      </c>
      <c r="E65" s="47">
        <v>33051168</v>
      </c>
      <c r="F65" s="47">
        <v>26350639</v>
      </c>
    </row>
    <row r="66" spans="1:6" x14ac:dyDescent="0.25">
      <c r="A66" s="45"/>
      <c r="B66" s="45"/>
      <c r="C66" s="45"/>
      <c r="D66" s="46" t="s">
        <v>113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114</v>
      </c>
      <c r="E68" s="47">
        <f>SUM(E69:E73)</f>
        <v>2751079604</v>
      </c>
      <c r="F68" s="47">
        <f>SUM(F69:F73)</f>
        <v>2446016814</v>
      </c>
    </row>
    <row r="69" spans="1:6" x14ac:dyDescent="0.25">
      <c r="A69" s="53"/>
      <c r="B69" s="45"/>
      <c r="C69" s="45"/>
      <c r="D69" s="46" t="s">
        <v>115</v>
      </c>
      <c r="E69" s="47">
        <v>325799793</v>
      </c>
      <c r="F69" s="47">
        <v>5315356</v>
      </c>
    </row>
    <row r="70" spans="1:6" x14ac:dyDescent="0.25">
      <c r="A70" s="53"/>
      <c r="B70" s="45"/>
      <c r="C70" s="45"/>
      <c r="D70" s="46" t="s">
        <v>116</v>
      </c>
      <c r="E70" s="47">
        <v>-609849082</v>
      </c>
      <c r="F70" s="47">
        <v>-596687385</v>
      </c>
    </row>
    <row r="71" spans="1:6" x14ac:dyDescent="0.25">
      <c r="A71" s="53"/>
      <c r="B71" s="45"/>
      <c r="C71" s="45"/>
      <c r="D71" s="46" t="s">
        <v>117</v>
      </c>
      <c r="E71" s="47">
        <v>3042640756</v>
      </c>
      <c r="F71" s="47">
        <v>3042640756</v>
      </c>
    </row>
    <row r="72" spans="1:6" x14ac:dyDescent="0.25">
      <c r="A72" s="53"/>
      <c r="B72" s="45"/>
      <c r="C72" s="45"/>
      <c r="D72" s="46" t="s">
        <v>118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119</v>
      </c>
      <c r="E73" s="47">
        <v>-7511863</v>
      </c>
      <c r="F73" s="47">
        <v>-5251913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120</v>
      </c>
      <c r="E75" s="47">
        <f>E76+E77</f>
        <v>11870584</v>
      </c>
      <c r="F75" s="47">
        <f>F76+F77</f>
        <v>11870584</v>
      </c>
    </row>
    <row r="76" spans="1:6" x14ac:dyDescent="0.25">
      <c r="A76" s="53"/>
      <c r="B76" s="45"/>
      <c r="C76" s="45"/>
      <c r="D76" s="46" t="s">
        <v>121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122</v>
      </c>
      <c r="E77" s="47">
        <v>11870584</v>
      </c>
      <c r="F77" s="47">
        <v>11870584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123</v>
      </c>
      <c r="E79" s="4">
        <f>E63+E68+E75</f>
        <v>6339642878</v>
      </c>
      <c r="F79" s="4">
        <f>F63+F68+F75</f>
        <v>6027879559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124</v>
      </c>
      <c r="E81" s="4">
        <f>E59+E79</f>
        <v>7471314059</v>
      </c>
      <c r="F81" s="4">
        <f>F59+F79</f>
        <v>7002312908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B9:C62 E47:F47 E50:F81 E9:F45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C6" sqref="C6:G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3" t="s">
        <v>447</v>
      </c>
      <c r="B1" s="165"/>
      <c r="C1" s="165"/>
      <c r="D1" s="165"/>
      <c r="E1" s="165"/>
      <c r="F1" s="165"/>
      <c r="G1" s="166"/>
    </row>
    <row r="2" spans="1:7" x14ac:dyDescent="0.25">
      <c r="A2" s="185" t="str">
        <f>'Formato 1'!A2</f>
        <v>UNIVERSIDAD DE GUANAJUATO</v>
      </c>
      <c r="B2" s="186"/>
      <c r="C2" s="186"/>
      <c r="D2" s="186"/>
      <c r="E2" s="186"/>
      <c r="F2" s="186"/>
      <c r="G2" s="187"/>
    </row>
    <row r="3" spans="1:7" x14ac:dyDescent="0.25">
      <c r="A3" s="182" t="s">
        <v>448</v>
      </c>
      <c r="B3" s="183"/>
      <c r="C3" s="183"/>
      <c r="D3" s="183"/>
      <c r="E3" s="183"/>
      <c r="F3" s="183"/>
      <c r="G3" s="184"/>
    </row>
    <row r="4" spans="1:7" x14ac:dyDescent="0.25">
      <c r="A4" s="182" t="s">
        <v>3</v>
      </c>
      <c r="B4" s="183"/>
      <c r="C4" s="183"/>
      <c r="D4" s="183"/>
      <c r="E4" s="183"/>
      <c r="F4" s="183"/>
      <c r="G4" s="184"/>
    </row>
    <row r="5" spans="1:7" x14ac:dyDescent="0.25">
      <c r="A5" s="176" t="s">
        <v>449</v>
      </c>
      <c r="B5" s="177"/>
      <c r="C5" s="177"/>
      <c r="D5" s="177"/>
      <c r="E5" s="177"/>
      <c r="F5" s="177"/>
      <c r="G5" s="178"/>
    </row>
    <row r="6" spans="1:7" ht="30" x14ac:dyDescent="0.25">
      <c r="A6" s="139" t="s">
        <v>450</v>
      </c>
      <c r="B6" s="7" t="s">
        <v>451</v>
      </c>
      <c r="C6" s="33">
        <v>2026</v>
      </c>
      <c r="D6" s="33">
        <v>2027</v>
      </c>
      <c r="E6" s="33">
        <v>2028</v>
      </c>
      <c r="F6" s="33">
        <v>2029</v>
      </c>
      <c r="G6" s="33">
        <v>2030</v>
      </c>
    </row>
    <row r="7" spans="1:7" ht="15.75" customHeight="1" x14ac:dyDescent="0.25">
      <c r="A7" s="26" t="s">
        <v>452</v>
      </c>
      <c r="B7" s="119">
        <f>SUM(B8:B19)</f>
        <v>929880798.82999992</v>
      </c>
      <c r="C7" s="119">
        <f t="shared" ref="C7:G7" si="0">SUM(C8:C19)</f>
        <v>2046408790.4000001</v>
      </c>
      <c r="D7" s="119">
        <f t="shared" si="0"/>
        <v>2148729229.9200001</v>
      </c>
      <c r="E7" s="119">
        <f t="shared" si="0"/>
        <v>2256165691.4160004</v>
      </c>
      <c r="F7" s="119">
        <f t="shared" si="0"/>
        <v>2368973975.9868007</v>
      </c>
      <c r="G7" s="119">
        <f t="shared" si="0"/>
        <v>2487422674.7861409</v>
      </c>
    </row>
    <row r="8" spans="1:7" x14ac:dyDescent="0.25">
      <c r="A8" s="58" t="s">
        <v>453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454</v>
      </c>
      <c r="B9" s="75">
        <v>28705440.16</v>
      </c>
      <c r="C9" s="75">
        <v>62084310.080000006</v>
      </c>
      <c r="D9" s="75">
        <v>65188525.584000006</v>
      </c>
      <c r="E9" s="75">
        <v>68447951.863200009</v>
      </c>
      <c r="F9" s="75">
        <v>71870349.456360012</v>
      </c>
      <c r="G9" s="75">
        <v>75463866.929178014</v>
      </c>
    </row>
    <row r="10" spans="1:7" x14ac:dyDescent="0.25">
      <c r="A10" s="58" t="s">
        <v>455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456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457</v>
      </c>
      <c r="B12" s="75">
        <v>8839538.6599999983</v>
      </c>
      <c r="C12" s="75">
        <v>8023600</v>
      </c>
      <c r="D12" s="75">
        <v>8424780</v>
      </c>
      <c r="E12" s="75">
        <v>8846019</v>
      </c>
      <c r="F12" s="75">
        <v>9288319.9500000011</v>
      </c>
      <c r="G12" s="75">
        <v>9752735.9475000016</v>
      </c>
    </row>
    <row r="13" spans="1:7" x14ac:dyDescent="0.25">
      <c r="A13" s="58" t="s">
        <v>458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459</v>
      </c>
      <c r="B14" s="75">
        <v>229247141.21000001</v>
      </c>
      <c r="C14" s="75">
        <v>414461767.19999999</v>
      </c>
      <c r="D14" s="75">
        <v>435184855.56</v>
      </c>
      <c r="E14" s="75">
        <v>456944098.338</v>
      </c>
      <c r="F14" s="75">
        <v>479791303.25490004</v>
      </c>
      <c r="G14" s="75">
        <v>503780868.41764504</v>
      </c>
    </row>
    <row r="15" spans="1:7" x14ac:dyDescent="0.25">
      <c r="A15" s="58" t="s">
        <v>460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461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462</v>
      </c>
      <c r="B17" s="75">
        <v>663088678.79999995</v>
      </c>
      <c r="C17" s="75">
        <v>1561839113.1200001</v>
      </c>
      <c r="D17" s="75">
        <v>1639931068.7760003</v>
      </c>
      <c r="E17" s="75">
        <v>1721927622.2148004</v>
      </c>
      <c r="F17" s="75">
        <v>1808024003.3255405</v>
      </c>
      <c r="G17" s="75">
        <v>1898425203.4918177</v>
      </c>
    </row>
    <row r="18" spans="1:7" x14ac:dyDescent="0.25">
      <c r="A18" s="58" t="s">
        <v>463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464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465</v>
      </c>
      <c r="B20" s="75"/>
      <c r="C20" s="75"/>
      <c r="D20" s="75"/>
      <c r="E20" s="75"/>
      <c r="F20" s="75"/>
      <c r="G20" s="75"/>
    </row>
    <row r="21" spans="1:7" x14ac:dyDescent="0.25">
      <c r="A21" s="3" t="s">
        <v>466</v>
      </c>
      <c r="B21" s="119">
        <f>SUM(B22:B26)</f>
        <v>1386628265.6899998</v>
      </c>
      <c r="C21" s="119">
        <f t="shared" ref="C21:G21" si="1">SUM(C22:C26)</f>
        <v>2541452054.96</v>
      </c>
      <c r="D21" s="119">
        <f t="shared" si="1"/>
        <v>2643110137.1584001</v>
      </c>
      <c r="E21" s="119">
        <f t="shared" si="1"/>
        <v>2748834542.6447363</v>
      </c>
      <c r="F21" s="119">
        <f t="shared" si="1"/>
        <v>2858787924.3505259</v>
      </c>
      <c r="G21" s="119">
        <f t="shared" si="1"/>
        <v>2973139441.3245468</v>
      </c>
    </row>
    <row r="22" spans="1:7" x14ac:dyDescent="0.25">
      <c r="A22" s="58" t="s">
        <v>467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468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469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470</v>
      </c>
      <c r="B25" s="76">
        <v>1386628265.6899998</v>
      </c>
      <c r="C25" s="76">
        <v>2541452054.96</v>
      </c>
      <c r="D25" s="76">
        <v>2643110137.1584001</v>
      </c>
      <c r="E25" s="76">
        <v>2748834542.6447363</v>
      </c>
      <c r="F25" s="76">
        <v>2858787924.3505259</v>
      </c>
      <c r="G25" s="76">
        <v>2973139441.3245468</v>
      </c>
    </row>
    <row r="26" spans="1:7" x14ac:dyDescent="0.25">
      <c r="A26" s="59" t="s">
        <v>471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465</v>
      </c>
      <c r="B27" s="76"/>
      <c r="C27" s="76"/>
      <c r="D27" s="76"/>
      <c r="E27" s="76"/>
      <c r="F27" s="76"/>
      <c r="G27" s="76"/>
    </row>
    <row r="28" spans="1:7" x14ac:dyDescent="0.25">
      <c r="A28" s="3" t="s">
        <v>472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473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465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474</v>
      </c>
      <c r="B31" s="119">
        <f>B21+B7+B28</f>
        <v>2316509064.5199995</v>
      </c>
      <c r="C31" s="119">
        <f t="shared" ref="C31:G31" si="3">C21+C7+C28</f>
        <v>4587860845.3600006</v>
      </c>
      <c r="D31" s="119">
        <f t="shared" si="3"/>
        <v>4791839367.0783997</v>
      </c>
      <c r="E31" s="119">
        <f t="shared" si="3"/>
        <v>5005000234.0607367</v>
      </c>
      <c r="F31" s="119">
        <f t="shared" si="3"/>
        <v>5227761900.337326</v>
      </c>
      <c r="G31" s="119">
        <f t="shared" si="3"/>
        <v>5460562116.1106873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297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475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476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A5" sqref="A5:G5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3" t="s">
        <v>477</v>
      </c>
      <c r="B1" s="165"/>
      <c r="C1" s="165"/>
      <c r="D1" s="165"/>
      <c r="E1" s="165"/>
      <c r="F1" s="165"/>
      <c r="G1" s="166"/>
    </row>
    <row r="2" spans="1:7" x14ac:dyDescent="0.25">
      <c r="A2" s="185" t="str">
        <f>'Formato 1'!A2</f>
        <v>UNIVERSIDAD DE GUANAJUATO</v>
      </c>
      <c r="B2" s="186"/>
      <c r="C2" s="186"/>
      <c r="D2" s="186"/>
      <c r="E2" s="186"/>
      <c r="F2" s="186"/>
      <c r="G2" s="187"/>
    </row>
    <row r="3" spans="1:7" x14ac:dyDescent="0.25">
      <c r="A3" s="182" t="s">
        <v>478</v>
      </c>
      <c r="B3" s="183"/>
      <c r="C3" s="183"/>
      <c r="D3" s="183"/>
      <c r="E3" s="183"/>
      <c r="F3" s="183"/>
      <c r="G3" s="184"/>
    </row>
    <row r="4" spans="1:7" x14ac:dyDescent="0.25">
      <c r="A4" s="182" t="s">
        <v>3</v>
      </c>
      <c r="B4" s="183"/>
      <c r="C4" s="183"/>
      <c r="D4" s="183"/>
      <c r="E4" s="183"/>
      <c r="F4" s="183"/>
      <c r="G4" s="184"/>
    </row>
    <row r="5" spans="1:7" x14ac:dyDescent="0.25">
      <c r="A5" s="176" t="s">
        <v>449</v>
      </c>
      <c r="B5" s="177"/>
      <c r="C5" s="177"/>
      <c r="D5" s="177"/>
      <c r="E5" s="177"/>
      <c r="F5" s="177"/>
      <c r="G5" s="178"/>
    </row>
    <row r="6" spans="1:7" x14ac:dyDescent="0.25">
      <c r="A6" s="139" t="s">
        <v>450</v>
      </c>
      <c r="B6" s="7" t="s">
        <v>584</v>
      </c>
      <c r="C6" s="33" t="s">
        <v>585</v>
      </c>
      <c r="D6" s="33" t="s">
        <v>586</v>
      </c>
      <c r="E6" s="33" t="s">
        <v>587</v>
      </c>
      <c r="F6" s="33" t="s">
        <v>588</v>
      </c>
      <c r="G6" s="33" t="s">
        <v>589</v>
      </c>
    </row>
    <row r="7" spans="1:7" ht="15.75" customHeight="1" x14ac:dyDescent="0.25">
      <c r="A7" s="26" t="s">
        <v>479</v>
      </c>
      <c r="B7" s="119">
        <f t="shared" ref="B7:G7" si="0">SUM(B8:B16)</f>
        <v>1967700759.9999959</v>
      </c>
      <c r="C7" s="119">
        <f t="shared" si="0"/>
        <v>2026731782.8000002</v>
      </c>
      <c r="D7" s="119">
        <f t="shared" si="0"/>
        <v>2087533736.2700002</v>
      </c>
      <c r="E7" s="119">
        <f t="shared" si="0"/>
        <v>2150159748.3700004</v>
      </c>
      <c r="F7" s="119">
        <f t="shared" si="0"/>
        <v>2214664540.8100004</v>
      </c>
      <c r="G7" s="119">
        <f t="shared" si="0"/>
        <v>2281104477.0499997</v>
      </c>
    </row>
    <row r="8" spans="1:7" x14ac:dyDescent="0.25">
      <c r="A8" s="58" t="s">
        <v>480</v>
      </c>
      <c r="B8" s="75">
        <v>1515151400.8699961</v>
      </c>
      <c r="C8" s="160">
        <v>1560605942.9000001</v>
      </c>
      <c r="D8" s="160">
        <v>1607424121.1800001</v>
      </c>
      <c r="E8" s="160">
        <v>1655646844.8199999</v>
      </c>
      <c r="F8" s="160">
        <v>1705316250.1600001</v>
      </c>
      <c r="G8" s="160">
        <v>1756475737.6700001</v>
      </c>
    </row>
    <row r="9" spans="1:7" ht="15.75" customHeight="1" x14ac:dyDescent="0.25">
      <c r="A9" s="58" t="s">
        <v>481</v>
      </c>
      <c r="B9" s="75">
        <v>77678001.64000003</v>
      </c>
      <c r="C9" s="160">
        <v>80008341.680000007</v>
      </c>
      <c r="D9" s="160">
        <v>82408591.930000007</v>
      </c>
      <c r="E9" s="160">
        <v>84880849.689999998</v>
      </c>
      <c r="F9" s="160">
        <v>87427275.180000007</v>
      </c>
      <c r="G9" s="160">
        <v>90050093.439999998</v>
      </c>
    </row>
    <row r="10" spans="1:7" x14ac:dyDescent="0.25">
      <c r="A10" s="58" t="s">
        <v>482</v>
      </c>
      <c r="B10" s="75">
        <v>243654370.85999987</v>
      </c>
      <c r="C10" s="160">
        <v>250964002</v>
      </c>
      <c r="D10" s="160">
        <v>258492922.06</v>
      </c>
      <c r="E10" s="160">
        <v>266247709.72</v>
      </c>
      <c r="F10" s="160">
        <v>274235141.00999999</v>
      </c>
      <c r="G10" s="160">
        <v>282462195.24000001</v>
      </c>
    </row>
    <row r="11" spans="1:7" x14ac:dyDescent="0.25">
      <c r="A11" s="58" t="s">
        <v>483</v>
      </c>
      <c r="B11" s="75">
        <v>79510009.560000017</v>
      </c>
      <c r="C11" s="160">
        <v>81895309.849999994</v>
      </c>
      <c r="D11" s="160">
        <v>84352169.140000001</v>
      </c>
      <c r="E11" s="160">
        <v>86882734.219999999</v>
      </c>
      <c r="F11" s="160">
        <v>89489216.239999995</v>
      </c>
      <c r="G11" s="160">
        <v>92173892.730000004</v>
      </c>
    </row>
    <row r="12" spans="1:7" x14ac:dyDescent="0.25">
      <c r="A12" s="58" t="s">
        <v>484</v>
      </c>
      <c r="B12" s="75">
        <v>42977314.219999999</v>
      </c>
      <c r="C12" s="160">
        <v>44266633.640000001</v>
      </c>
      <c r="D12" s="160">
        <v>45594632.649999999</v>
      </c>
      <c r="E12" s="160">
        <v>46962471.630000003</v>
      </c>
      <c r="F12" s="160">
        <v>48371345.780000001</v>
      </c>
      <c r="G12" s="160">
        <v>49822486.159999996</v>
      </c>
    </row>
    <row r="13" spans="1:7" x14ac:dyDescent="0.25">
      <c r="A13" s="58" t="s">
        <v>485</v>
      </c>
      <c r="B13" s="75">
        <v>8729662.8499999996</v>
      </c>
      <c r="C13" s="160">
        <v>8991552.7300000004</v>
      </c>
      <c r="D13" s="160">
        <v>9261299.3100000005</v>
      </c>
      <c r="E13" s="160">
        <v>9539138.2899999991</v>
      </c>
      <c r="F13" s="160">
        <v>9825312.4399999995</v>
      </c>
      <c r="G13" s="160">
        <v>10120071.810000001</v>
      </c>
    </row>
    <row r="14" spans="1:7" x14ac:dyDescent="0.25">
      <c r="A14" s="59" t="s">
        <v>486</v>
      </c>
      <c r="B14" s="75">
        <v>0</v>
      </c>
      <c r="C14" s="161">
        <v>0</v>
      </c>
      <c r="D14" s="161">
        <v>0</v>
      </c>
      <c r="E14" s="161">
        <v>0</v>
      </c>
      <c r="F14" s="161">
        <v>0</v>
      </c>
      <c r="G14" s="161">
        <v>0</v>
      </c>
    </row>
    <row r="15" spans="1:7" x14ac:dyDescent="0.25">
      <c r="A15" s="58" t="s">
        <v>487</v>
      </c>
      <c r="B15" s="75">
        <v>0</v>
      </c>
      <c r="C15" s="161">
        <v>0</v>
      </c>
      <c r="D15" s="161">
        <v>0</v>
      </c>
      <c r="E15" s="161">
        <v>0</v>
      </c>
      <c r="F15" s="161">
        <v>0</v>
      </c>
      <c r="G15" s="161">
        <v>0</v>
      </c>
    </row>
    <row r="16" spans="1:7" x14ac:dyDescent="0.25">
      <c r="A16" s="58" t="s">
        <v>488</v>
      </c>
      <c r="B16" s="75">
        <v>0</v>
      </c>
      <c r="C16" s="161">
        <v>0</v>
      </c>
      <c r="D16" s="161">
        <v>0</v>
      </c>
      <c r="E16" s="161">
        <v>0</v>
      </c>
      <c r="F16" s="161">
        <v>0</v>
      </c>
      <c r="G16" s="161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489</v>
      </c>
      <c r="B18" s="119">
        <f>SUM(B19:B27)</f>
        <v>2443703898.6099992</v>
      </c>
      <c r="C18" s="119">
        <f t="shared" ref="C18:G18" si="1">SUM(C19:C27)</f>
        <v>2517015015.5700002</v>
      </c>
      <c r="D18" s="119">
        <f t="shared" si="1"/>
        <v>2592525466.04</v>
      </c>
      <c r="E18" s="119">
        <f t="shared" si="1"/>
        <v>2670301230.0300002</v>
      </c>
      <c r="F18" s="119">
        <f t="shared" si="1"/>
        <v>2750410266.9199996</v>
      </c>
      <c r="G18" s="119">
        <f t="shared" si="1"/>
        <v>2832922574.9300003</v>
      </c>
    </row>
    <row r="19" spans="1:7" x14ac:dyDescent="0.25">
      <c r="A19" s="58" t="s">
        <v>480</v>
      </c>
      <c r="B19" s="76">
        <v>2220142895.7999988</v>
      </c>
      <c r="C19" s="162">
        <v>2286747182.6700001</v>
      </c>
      <c r="D19" s="162">
        <v>2355349598.1500001</v>
      </c>
      <c r="E19" s="162">
        <v>2426010086.0999999</v>
      </c>
      <c r="F19" s="162">
        <v>2498790388.6799998</v>
      </c>
      <c r="G19" s="162">
        <v>2573754100.3400002</v>
      </c>
    </row>
    <row r="20" spans="1:7" x14ac:dyDescent="0.25">
      <c r="A20" s="58" t="s">
        <v>481</v>
      </c>
      <c r="B20" s="76">
        <v>40908495.649999999</v>
      </c>
      <c r="C20" s="162">
        <v>42135750.520000003</v>
      </c>
      <c r="D20" s="162">
        <v>43399823.039999999</v>
      </c>
      <c r="E20" s="162">
        <v>44701817.729999997</v>
      </c>
      <c r="F20" s="162">
        <v>46042872.259999998</v>
      </c>
      <c r="G20" s="162">
        <v>47424158.43</v>
      </c>
    </row>
    <row r="21" spans="1:7" x14ac:dyDescent="0.25">
      <c r="A21" s="58" t="s">
        <v>482</v>
      </c>
      <c r="B21" s="76">
        <v>149974657.55000001</v>
      </c>
      <c r="C21" s="162">
        <v>154473897.28</v>
      </c>
      <c r="D21" s="162">
        <v>159108114.19999999</v>
      </c>
      <c r="E21" s="162">
        <v>163881357.63</v>
      </c>
      <c r="F21" s="162">
        <v>168797798.34999999</v>
      </c>
      <c r="G21" s="162">
        <v>173861732.30000001</v>
      </c>
    </row>
    <row r="22" spans="1:7" x14ac:dyDescent="0.25">
      <c r="A22" s="58" t="s">
        <v>483</v>
      </c>
      <c r="B22" s="76">
        <v>0</v>
      </c>
      <c r="C22" s="163">
        <v>0</v>
      </c>
      <c r="D22" s="163">
        <v>0</v>
      </c>
      <c r="E22" s="163">
        <v>0</v>
      </c>
      <c r="F22" s="163">
        <v>0</v>
      </c>
      <c r="G22" s="163">
        <v>0</v>
      </c>
    </row>
    <row r="23" spans="1:7" x14ac:dyDescent="0.25">
      <c r="A23" s="59" t="s">
        <v>484</v>
      </c>
      <c r="B23" s="76">
        <v>11000000</v>
      </c>
      <c r="C23" s="162">
        <v>11330000</v>
      </c>
      <c r="D23" s="162">
        <v>11669900</v>
      </c>
      <c r="E23" s="162">
        <v>12019997</v>
      </c>
      <c r="F23" s="162">
        <v>12380596.91</v>
      </c>
      <c r="G23" s="162">
        <v>12752014.82</v>
      </c>
    </row>
    <row r="24" spans="1:7" x14ac:dyDescent="0.25">
      <c r="A24" s="59" t="s">
        <v>485</v>
      </c>
      <c r="B24" s="76">
        <v>21677849.609999999</v>
      </c>
      <c r="C24" s="162">
        <v>22328185.100000001</v>
      </c>
      <c r="D24" s="162">
        <v>22998030.649999999</v>
      </c>
      <c r="E24" s="162">
        <v>23687971.57</v>
      </c>
      <c r="F24" s="162">
        <v>24398610.719999999</v>
      </c>
      <c r="G24" s="162">
        <v>25130569.039999999</v>
      </c>
    </row>
    <row r="25" spans="1:7" x14ac:dyDescent="0.25">
      <c r="A25" s="59" t="s">
        <v>486</v>
      </c>
      <c r="B25" s="76">
        <v>0</v>
      </c>
      <c r="C25" s="163">
        <v>0</v>
      </c>
      <c r="D25" s="163">
        <v>0</v>
      </c>
      <c r="E25" s="163">
        <v>0</v>
      </c>
      <c r="F25" s="163">
        <v>0</v>
      </c>
      <c r="G25" s="163">
        <v>0</v>
      </c>
    </row>
    <row r="26" spans="1:7" x14ac:dyDescent="0.25">
      <c r="A26" s="59" t="s">
        <v>490</v>
      </c>
      <c r="B26" s="76">
        <v>0</v>
      </c>
      <c r="C26" s="163">
        <v>0</v>
      </c>
      <c r="D26" s="163">
        <v>0</v>
      </c>
      <c r="E26" s="163">
        <v>0</v>
      </c>
      <c r="F26" s="163">
        <v>0</v>
      </c>
      <c r="G26" s="163">
        <v>0</v>
      </c>
    </row>
    <row r="27" spans="1:7" x14ac:dyDescent="0.25">
      <c r="A27" s="59" t="s">
        <v>488</v>
      </c>
      <c r="B27" s="76">
        <v>0</v>
      </c>
      <c r="C27" s="163">
        <v>0</v>
      </c>
      <c r="D27" s="163">
        <v>0</v>
      </c>
      <c r="E27" s="163">
        <v>0</v>
      </c>
      <c r="F27" s="163">
        <v>0</v>
      </c>
      <c r="G27" s="163">
        <v>0</v>
      </c>
    </row>
    <row r="28" spans="1:7" x14ac:dyDescent="0.25">
      <c r="A28" s="45" t="s">
        <v>465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491</v>
      </c>
      <c r="B29" s="119">
        <f>B18+B7</f>
        <v>4411404658.6099949</v>
      </c>
      <c r="C29" s="119">
        <f t="shared" ref="C29:G29" si="2">C18+C7</f>
        <v>4543746798.3700008</v>
      </c>
      <c r="D29" s="119">
        <f t="shared" si="2"/>
        <v>4680059202.3100004</v>
      </c>
      <c r="E29" s="119">
        <f t="shared" si="2"/>
        <v>4820460978.4000006</v>
      </c>
      <c r="F29" s="119">
        <f t="shared" si="2"/>
        <v>4965074807.7299995</v>
      </c>
      <c r="G29" s="119">
        <f t="shared" si="2"/>
        <v>5114027051.9799995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18 B28:G29 B19:B27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8:G28 B18:G18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B6" sqref="B6:B3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3" t="s">
        <v>492</v>
      </c>
      <c r="B1" s="165"/>
      <c r="C1" s="165"/>
      <c r="D1" s="165"/>
      <c r="E1" s="165"/>
      <c r="F1" s="165"/>
      <c r="G1" s="166"/>
    </row>
    <row r="2" spans="1:7" x14ac:dyDescent="0.25">
      <c r="A2" s="185" t="str">
        <f>'Formato 1'!A2</f>
        <v>UNIVERSIDAD DE GUANAJUATO</v>
      </c>
      <c r="B2" s="186"/>
      <c r="C2" s="186"/>
      <c r="D2" s="186"/>
      <c r="E2" s="186"/>
      <c r="F2" s="186"/>
      <c r="G2" s="187"/>
    </row>
    <row r="3" spans="1:7" x14ac:dyDescent="0.25">
      <c r="A3" s="182" t="s">
        <v>493</v>
      </c>
      <c r="B3" s="183"/>
      <c r="C3" s="183"/>
      <c r="D3" s="183"/>
      <c r="E3" s="183"/>
      <c r="F3" s="183"/>
      <c r="G3" s="184"/>
    </row>
    <row r="4" spans="1:7" x14ac:dyDescent="0.25">
      <c r="A4" s="182" t="s">
        <v>3</v>
      </c>
      <c r="B4" s="183"/>
      <c r="C4" s="183"/>
      <c r="D4" s="183"/>
      <c r="E4" s="183"/>
      <c r="F4" s="183"/>
      <c r="G4" s="184"/>
    </row>
    <row r="5" spans="1:7" ht="45" x14ac:dyDescent="0.25">
      <c r="A5" s="139" t="s">
        <v>494</v>
      </c>
      <c r="B5" s="7" t="s">
        <v>602</v>
      </c>
      <c r="C5" s="33">
        <v>2026</v>
      </c>
      <c r="D5" s="33">
        <v>2027</v>
      </c>
      <c r="E5" s="33">
        <v>2028</v>
      </c>
      <c r="F5" s="33">
        <v>2029</v>
      </c>
      <c r="G5" s="33">
        <v>2030</v>
      </c>
    </row>
    <row r="6" spans="1:7" ht="15.75" customHeight="1" x14ac:dyDescent="0.25">
      <c r="A6" s="26" t="s">
        <v>495</v>
      </c>
      <c r="B6" s="119">
        <f>SUM(B7:B18)</f>
        <v>929880798.82999992</v>
      </c>
      <c r="C6" s="119">
        <f t="shared" ref="C6:G6" si="0">SUM(C7:C18)</f>
        <v>2046408790.4000001</v>
      </c>
      <c r="D6" s="119">
        <f t="shared" si="0"/>
        <v>2148729229.9200001</v>
      </c>
      <c r="E6" s="119">
        <f t="shared" si="0"/>
        <v>2256165691.4160004</v>
      </c>
      <c r="F6" s="119">
        <f t="shared" si="0"/>
        <v>2368973975.9868007</v>
      </c>
      <c r="G6" s="119">
        <f t="shared" si="0"/>
        <v>2487422674.7861409</v>
      </c>
    </row>
    <row r="7" spans="1:7" x14ac:dyDescent="0.25">
      <c r="A7" s="58" t="s">
        <v>453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454</v>
      </c>
      <c r="B8" s="75">
        <v>28705440.16</v>
      </c>
      <c r="C8" s="75">
        <v>62084310.080000006</v>
      </c>
      <c r="D8" s="75">
        <v>65188525.584000006</v>
      </c>
      <c r="E8" s="75">
        <v>68447951.863200009</v>
      </c>
      <c r="F8" s="75">
        <v>71870349.456360012</v>
      </c>
      <c r="G8" s="75">
        <v>75463866.929178014</v>
      </c>
    </row>
    <row r="9" spans="1:7" x14ac:dyDescent="0.25">
      <c r="A9" s="58" t="s">
        <v>455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456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457</v>
      </c>
      <c r="B11" s="75">
        <v>8839538.6599999983</v>
      </c>
      <c r="C11" s="75">
        <v>8023600</v>
      </c>
      <c r="D11" s="75">
        <v>8424780</v>
      </c>
      <c r="E11" s="75">
        <v>8846019</v>
      </c>
      <c r="F11" s="75">
        <v>9288319.9500000011</v>
      </c>
      <c r="G11" s="75">
        <v>9752735.9475000016</v>
      </c>
    </row>
    <row r="12" spans="1:7" x14ac:dyDescent="0.25">
      <c r="A12" s="58" t="s">
        <v>458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459</v>
      </c>
      <c r="B13" s="75">
        <v>229247141.21000001</v>
      </c>
      <c r="C13" s="75">
        <v>414461767.19999999</v>
      </c>
      <c r="D13" s="75">
        <v>435184855.56</v>
      </c>
      <c r="E13" s="75">
        <v>456944098.338</v>
      </c>
      <c r="F13" s="75">
        <v>479791303.25490004</v>
      </c>
      <c r="G13" s="75">
        <v>503780868.41764504</v>
      </c>
    </row>
    <row r="14" spans="1:7" x14ac:dyDescent="0.25">
      <c r="A14" s="58" t="s">
        <v>460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461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462</v>
      </c>
      <c r="B16" s="75">
        <v>663088678.79999995</v>
      </c>
      <c r="C16" s="75">
        <v>1561839113.1200001</v>
      </c>
      <c r="D16" s="75">
        <v>1639931068.7760003</v>
      </c>
      <c r="E16" s="75">
        <v>1721927622.2148004</v>
      </c>
      <c r="F16" s="75">
        <v>1808024003.3255405</v>
      </c>
      <c r="G16" s="75">
        <v>1898425203.4918177</v>
      </c>
    </row>
    <row r="17" spans="1:7" x14ac:dyDescent="0.25">
      <c r="A17" s="58" t="s">
        <v>463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464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496</v>
      </c>
      <c r="B20" s="119">
        <f>SUM(B21:B25)</f>
        <v>1386628265.6899998</v>
      </c>
      <c r="C20" s="119">
        <f t="shared" ref="C20:G20" si="1">SUM(C21:C25)</f>
        <v>2541452054.96</v>
      </c>
      <c r="D20" s="119">
        <f t="shared" si="1"/>
        <v>2643110137.1584001</v>
      </c>
      <c r="E20" s="119">
        <f t="shared" si="1"/>
        <v>2748834542.6447363</v>
      </c>
      <c r="F20" s="119">
        <f t="shared" si="1"/>
        <v>2858787924.3505259</v>
      </c>
      <c r="G20" s="119">
        <f t="shared" si="1"/>
        <v>2973139441.3245468</v>
      </c>
    </row>
    <row r="21" spans="1:7" x14ac:dyDescent="0.25">
      <c r="A21" s="58" t="s">
        <v>467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468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469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470</v>
      </c>
      <c r="B24" s="76">
        <v>1386628265.6899998</v>
      </c>
      <c r="C24" s="76">
        <v>2541452054.96</v>
      </c>
      <c r="D24" s="76">
        <v>2643110137.1584001</v>
      </c>
      <c r="E24" s="76">
        <v>2748834542.6447363</v>
      </c>
      <c r="F24" s="76">
        <v>2858787924.3505259</v>
      </c>
      <c r="G24" s="76">
        <v>2973139441.3245468</v>
      </c>
    </row>
    <row r="25" spans="1:7" x14ac:dyDescent="0.25">
      <c r="A25" s="59" t="s">
        <v>471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497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295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498</v>
      </c>
      <c r="B30" s="119">
        <f>B20+B6+B27</f>
        <v>2316509064.5199995</v>
      </c>
      <c r="C30" s="119">
        <f t="shared" ref="C30:G30" si="3">C20+C6+C27</f>
        <v>4587860845.3600006</v>
      </c>
      <c r="D30" s="119">
        <f t="shared" si="3"/>
        <v>4791839367.0783997</v>
      </c>
      <c r="E30" s="119">
        <f t="shared" si="3"/>
        <v>5005000234.0607367</v>
      </c>
      <c r="F30" s="119">
        <f t="shared" si="3"/>
        <v>5227761900.337326</v>
      </c>
      <c r="G30" s="119">
        <f t="shared" si="3"/>
        <v>5460562116.1106873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297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475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299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476</v>
      </c>
      <c r="B35" s="91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499</v>
      </c>
    </row>
    <row r="39" spans="1:7" x14ac:dyDescent="0.25">
      <c r="A39" t="s">
        <v>500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4:B15 B17:B23 B25:B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3" t="s">
        <v>501</v>
      </c>
      <c r="B1" s="165"/>
      <c r="C1" s="165"/>
      <c r="D1" s="165"/>
      <c r="E1" s="165"/>
      <c r="F1" s="165"/>
      <c r="G1" s="166"/>
    </row>
    <row r="2" spans="1:7" x14ac:dyDescent="0.25">
      <c r="A2" s="185" t="str">
        <f>'Formato 1'!A2</f>
        <v>UNIVERSIDAD DE GUANAJUATO</v>
      </c>
      <c r="B2" s="186"/>
      <c r="C2" s="186"/>
      <c r="D2" s="186"/>
      <c r="E2" s="186"/>
      <c r="F2" s="186"/>
      <c r="G2" s="187"/>
    </row>
    <row r="3" spans="1:7" x14ac:dyDescent="0.25">
      <c r="A3" s="182" t="s">
        <v>502</v>
      </c>
      <c r="B3" s="183"/>
      <c r="C3" s="183"/>
      <c r="D3" s="183"/>
      <c r="E3" s="183"/>
      <c r="F3" s="183"/>
      <c r="G3" s="184"/>
    </row>
    <row r="4" spans="1:7" x14ac:dyDescent="0.25">
      <c r="A4" s="182" t="s">
        <v>3</v>
      </c>
      <c r="B4" s="183"/>
      <c r="C4" s="183"/>
      <c r="D4" s="183"/>
      <c r="E4" s="183"/>
      <c r="F4" s="183"/>
      <c r="G4" s="184"/>
    </row>
    <row r="5" spans="1:7" x14ac:dyDescent="0.25">
      <c r="A5" s="139" t="s">
        <v>494</v>
      </c>
      <c r="B5" s="33" t="s">
        <v>590</v>
      </c>
      <c r="C5" s="33" t="s">
        <v>591</v>
      </c>
      <c r="D5" s="33" t="s">
        <v>592</v>
      </c>
      <c r="E5" s="33" t="s">
        <v>593</v>
      </c>
      <c r="F5" s="33" t="s">
        <v>594</v>
      </c>
      <c r="G5" s="33" t="s">
        <v>5</v>
      </c>
    </row>
    <row r="6" spans="1:7" ht="15.75" customHeight="1" x14ac:dyDescent="0.25">
      <c r="A6" s="26" t="s">
        <v>479</v>
      </c>
      <c r="B6" s="119">
        <f t="shared" ref="B6:G6" si="0">SUM(B7:B15)</f>
        <v>1446400867.05</v>
      </c>
      <c r="C6" s="119">
        <f t="shared" si="0"/>
        <v>1528311194.28</v>
      </c>
      <c r="D6" s="119">
        <f t="shared" si="0"/>
        <v>1637167701.0699999</v>
      </c>
      <c r="E6" s="119">
        <f t="shared" si="0"/>
        <v>1666311902.8399999</v>
      </c>
      <c r="F6" s="119">
        <f t="shared" si="0"/>
        <v>1741781710.1200001</v>
      </c>
      <c r="G6" s="119">
        <f t="shared" si="0"/>
        <v>2325992202.6300054</v>
      </c>
    </row>
    <row r="7" spans="1:7" x14ac:dyDescent="0.25">
      <c r="A7" s="58" t="s">
        <v>480</v>
      </c>
      <c r="B7" s="160">
        <v>1000466249.35</v>
      </c>
      <c r="C7" s="160">
        <v>1021969500.92</v>
      </c>
      <c r="D7" s="160">
        <v>1065785775.14</v>
      </c>
      <c r="E7" s="160">
        <v>1196546157.3</v>
      </c>
      <c r="F7" s="160">
        <v>1273981370.75</v>
      </c>
      <c r="G7" s="160">
        <v>1611333770.1100051</v>
      </c>
    </row>
    <row r="8" spans="1:7" ht="15.75" customHeight="1" x14ac:dyDescent="0.25">
      <c r="A8" s="58" t="s">
        <v>481</v>
      </c>
      <c r="B8" s="160">
        <v>46293441.990000002</v>
      </c>
      <c r="C8" s="160">
        <v>47631787.700000003</v>
      </c>
      <c r="D8" s="160">
        <v>67392985.959999993</v>
      </c>
      <c r="E8" s="160">
        <v>64388319.289999999</v>
      </c>
      <c r="F8" s="160">
        <v>63739284.289999999</v>
      </c>
      <c r="G8" s="160">
        <v>103511739.05000013</v>
      </c>
    </row>
    <row r="9" spans="1:7" x14ac:dyDescent="0.25">
      <c r="A9" s="58" t="s">
        <v>482</v>
      </c>
      <c r="B9" s="160">
        <v>185883369.96000001</v>
      </c>
      <c r="C9" s="160">
        <v>250643497.08000001</v>
      </c>
      <c r="D9" s="160">
        <v>286447657.43000001</v>
      </c>
      <c r="E9" s="160">
        <v>243810739.68000001</v>
      </c>
      <c r="F9" s="160">
        <v>227598807.71000001</v>
      </c>
      <c r="G9" s="160">
        <v>335250886.95000011</v>
      </c>
    </row>
    <row r="10" spans="1:7" x14ac:dyDescent="0.25">
      <c r="A10" s="58" t="s">
        <v>483</v>
      </c>
      <c r="B10" s="160">
        <v>79217692.120000005</v>
      </c>
      <c r="C10" s="160">
        <v>77210328.810000002</v>
      </c>
      <c r="D10" s="160">
        <v>78044132.450000003</v>
      </c>
      <c r="E10" s="160">
        <v>86742119.459999993</v>
      </c>
      <c r="F10" s="160">
        <v>87103964.629999995</v>
      </c>
      <c r="G10" s="160">
        <v>100392396.92000003</v>
      </c>
    </row>
    <row r="11" spans="1:7" x14ac:dyDescent="0.25">
      <c r="A11" s="58" t="s">
        <v>484</v>
      </c>
      <c r="B11" s="160">
        <v>78358553.849999994</v>
      </c>
      <c r="C11" s="160">
        <v>77585582.790000007</v>
      </c>
      <c r="D11" s="160">
        <v>57775485.549999997</v>
      </c>
      <c r="E11" s="160">
        <v>39605596.280000001</v>
      </c>
      <c r="F11" s="160">
        <v>61054340.859999999</v>
      </c>
      <c r="G11" s="160">
        <v>105638829.81000002</v>
      </c>
    </row>
    <row r="12" spans="1:7" x14ac:dyDescent="0.25">
      <c r="A12" s="58" t="s">
        <v>485</v>
      </c>
      <c r="B12" s="160">
        <v>56181559.780000001</v>
      </c>
      <c r="C12" s="160">
        <v>53270496.979999997</v>
      </c>
      <c r="D12" s="160">
        <v>81721664.540000007</v>
      </c>
      <c r="E12" s="160">
        <v>35218970.829999998</v>
      </c>
      <c r="F12" s="160">
        <v>28303941.879999999</v>
      </c>
      <c r="G12" s="160">
        <v>69864579.789999992</v>
      </c>
    </row>
    <row r="13" spans="1:7" x14ac:dyDescent="0.25">
      <c r="A13" s="59" t="s">
        <v>486</v>
      </c>
      <c r="B13" s="161">
        <v>0</v>
      </c>
      <c r="C13" s="161">
        <v>0</v>
      </c>
      <c r="D13" s="161">
        <v>0</v>
      </c>
      <c r="E13" s="161">
        <v>0</v>
      </c>
      <c r="F13" s="161">
        <v>0</v>
      </c>
      <c r="G13" s="161">
        <v>0</v>
      </c>
    </row>
    <row r="14" spans="1:7" x14ac:dyDescent="0.25">
      <c r="A14" s="58" t="s">
        <v>487</v>
      </c>
      <c r="B14" s="161">
        <v>0</v>
      </c>
      <c r="C14" s="161">
        <v>0</v>
      </c>
      <c r="D14" s="161">
        <v>0</v>
      </c>
      <c r="E14" s="161">
        <v>0</v>
      </c>
      <c r="F14" s="161">
        <v>0</v>
      </c>
      <c r="G14" s="161">
        <v>0</v>
      </c>
    </row>
    <row r="15" spans="1:7" x14ac:dyDescent="0.25">
      <c r="A15" s="58" t="s">
        <v>488</v>
      </c>
      <c r="B15" s="161">
        <v>0</v>
      </c>
      <c r="C15" s="161">
        <v>0</v>
      </c>
      <c r="D15" s="161">
        <v>0</v>
      </c>
      <c r="E15" s="161">
        <v>0</v>
      </c>
      <c r="F15" s="161">
        <v>0</v>
      </c>
      <c r="G15" s="161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489</v>
      </c>
      <c r="B17" s="119">
        <f>SUM(B18:B26)</f>
        <v>1994791606.0999999</v>
      </c>
      <c r="C17" s="119">
        <f t="shared" ref="C17:G17" si="1">SUM(C18:C26)</f>
        <v>2027198080.0000002</v>
      </c>
      <c r="D17" s="119">
        <f t="shared" si="1"/>
        <v>2134144016.9099998</v>
      </c>
      <c r="E17" s="119">
        <f t="shared" si="1"/>
        <v>2274797223.1299996</v>
      </c>
      <c r="F17" s="119">
        <f t="shared" si="1"/>
        <v>2357460097.5299997</v>
      </c>
      <c r="G17" s="119">
        <f t="shared" si="1"/>
        <v>2523777397.5100026</v>
      </c>
    </row>
    <row r="18" spans="1:7" x14ac:dyDescent="0.25">
      <c r="A18" s="58" t="s">
        <v>480</v>
      </c>
      <c r="B18" s="162">
        <v>1842160919.46</v>
      </c>
      <c r="C18" s="162">
        <v>1892715993.6099999</v>
      </c>
      <c r="D18" s="162">
        <v>1979082949.47</v>
      </c>
      <c r="E18" s="162">
        <v>2047265621.97</v>
      </c>
      <c r="F18" s="162">
        <v>2157730940.6399999</v>
      </c>
      <c r="G18" s="162">
        <v>2158282196.3900027</v>
      </c>
    </row>
    <row r="19" spans="1:7" x14ac:dyDescent="0.25">
      <c r="A19" s="58" t="s">
        <v>481</v>
      </c>
      <c r="B19" s="162">
        <v>39922041.729999997</v>
      </c>
      <c r="C19" s="162">
        <v>41842775.130000003</v>
      </c>
      <c r="D19" s="162">
        <v>39374947.609999999</v>
      </c>
      <c r="E19" s="162">
        <v>40621781.310000002</v>
      </c>
      <c r="F19" s="162">
        <v>41600226.600000001</v>
      </c>
      <c r="G19" s="162">
        <v>45243178.939999998</v>
      </c>
    </row>
    <row r="20" spans="1:7" x14ac:dyDescent="0.25">
      <c r="A20" s="58" t="s">
        <v>482</v>
      </c>
      <c r="B20" s="162">
        <v>58432763.039999999</v>
      </c>
      <c r="C20" s="162">
        <v>48478368</v>
      </c>
      <c r="D20" s="162">
        <v>72821855.530000001</v>
      </c>
      <c r="E20" s="162">
        <v>114617912.8</v>
      </c>
      <c r="F20" s="162">
        <v>110290398.14</v>
      </c>
      <c r="G20" s="162">
        <v>216907714.72000015</v>
      </c>
    </row>
    <row r="21" spans="1:7" x14ac:dyDescent="0.25">
      <c r="A21" s="58" t="s">
        <v>483</v>
      </c>
      <c r="B21" s="162">
        <v>4258153.51</v>
      </c>
      <c r="C21" s="162">
        <v>8184686.6399999997</v>
      </c>
      <c r="D21" s="162">
        <v>4738219.72</v>
      </c>
      <c r="E21" s="162">
        <v>3586321.21</v>
      </c>
      <c r="F21" s="162">
        <v>1571163.46</v>
      </c>
      <c r="G21" s="162">
        <v>41642684.160000004</v>
      </c>
    </row>
    <row r="22" spans="1:7" x14ac:dyDescent="0.25">
      <c r="A22" s="59" t="s">
        <v>484</v>
      </c>
      <c r="B22" s="162">
        <v>15032200.32</v>
      </c>
      <c r="C22" s="162">
        <v>31668202.93</v>
      </c>
      <c r="D22" s="162">
        <v>20223935.789999999</v>
      </c>
      <c r="E22" s="162">
        <v>2362203.1800000002</v>
      </c>
      <c r="F22" s="162">
        <v>10175466.390000001</v>
      </c>
      <c r="G22" s="162">
        <v>13632337.970000001</v>
      </c>
    </row>
    <row r="23" spans="1:7" x14ac:dyDescent="0.25">
      <c r="A23" s="59" t="s">
        <v>485</v>
      </c>
      <c r="B23" s="162">
        <v>34985528.039999999</v>
      </c>
      <c r="C23" s="162">
        <v>4308053.6900000004</v>
      </c>
      <c r="D23" s="162">
        <v>17902108.789999999</v>
      </c>
      <c r="E23" s="162">
        <v>66343382.659999996</v>
      </c>
      <c r="F23" s="162">
        <v>36091902.299999997</v>
      </c>
      <c r="G23" s="162">
        <v>48069285.329999991</v>
      </c>
    </row>
    <row r="24" spans="1:7" x14ac:dyDescent="0.25">
      <c r="A24" s="59" t="s">
        <v>486</v>
      </c>
      <c r="B24" s="163">
        <v>0</v>
      </c>
      <c r="C24" s="163">
        <v>0</v>
      </c>
      <c r="D24" s="163">
        <v>0</v>
      </c>
      <c r="E24" s="163">
        <v>0</v>
      </c>
      <c r="F24" s="163">
        <v>0</v>
      </c>
      <c r="G24" s="163">
        <v>0</v>
      </c>
    </row>
    <row r="25" spans="1:7" x14ac:dyDescent="0.25">
      <c r="A25" s="59" t="s">
        <v>490</v>
      </c>
      <c r="B25" s="163">
        <v>0</v>
      </c>
      <c r="C25" s="163">
        <v>0</v>
      </c>
      <c r="D25" s="163">
        <v>0</v>
      </c>
      <c r="E25" s="163">
        <v>0</v>
      </c>
      <c r="F25" s="163">
        <v>0</v>
      </c>
      <c r="G25" s="163">
        <v>0</v>
      </c>
    </row>
    <row r="26" spans="1:7" x14ac:dyDescent="0.25">
      <c r="A26" s="59" t="s">
        <v>488</v>
      </c>
      <c r="B26" s="163">
        <v>0</v>
      </c>
      <c r="C26" s="163">
        <v>0</v>
      </c>
      <c r="D26" s="163">
        <v>0</v>
      </c>
      <c r="E26" s="163">
        <v>0</v>
      </c>
      <c r="F26" s="163">
        <v>0</v>
      </c>
      <c r="G26" s="163">
        <v>0</v>
      </c>
    </row>
    <row r="27" spans="1:7" x14ac:dyDescent="0.25">
      <c r="A27" s="45" t="s">
        <v>465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491</v>
      </c>
      <c r="B28" s="119">
        <f>B17+B6</f>
        <v>3441192473.1499996</v>
      </c>
      <c r="C28" s="119">
        <f t="shared" ref="C28:G28" si="2">C17+C6</f>
        <v>3555509274.2800002</v>
      </c>
      <c r="D28" s="119">
        <f t="shared" si="2"/>
        <v>3771311717.9799995</v>
      </c>
      <c r="E28" s="119">
        <f t="shared" si="2"/>
        <v>3941109125.9699993</v>
      </c>
      <c r="F28" s="119">
        <f t="shared" si="2"/>
        <v>4099241807.6499996</v>
      </c>
      <c r="G28" s="119">
        <f t="shared" si="2"/>
        <v>4849769600.140008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503</v>
      </c>
    </row>
    <row r="32" spans="1:7" x14ac:dyDescent="0.25">
      <c r="A32" t="s">
        <v>504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17 B2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6:G17 B27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73" t="s">
        <v>505</v>
      </c>
      <c r="B1" s="165"/>
      <c r="C1" s="165"/>
      <c r="D1" s="165"/>
      <c r="E1" s="165"/>
      <c r="F1" s="165"/>
    </row>
    <row r="2" spans="1:6" x14ac:dyDescent="0.25">
      <c r="A2" s="185" t="str">
        <f>'Formato 1'!A2</f>
        <v>UNIVERSIDAD DE GUANAJUATO</v>
      </c>
      <c r="B2" s="186"/>
      <c r="C2" s="186"/>
      <c r="D2" s="186"/>
      <c r="E2" s="186"/>
      <c r="F2" s="187"/>
    </row>
    <row r="3" spans="1:6" x14ac:dyDescent="0.25">
      <c r="A3" s="182" t="s">
        <v>506</v>
      </c>
      <c r="B3" s="183"/>
      <c r="C3" s="183"/>
      <c r="D3" s="183"/>
      <c r="E3" s="183"/>
      <c r="F3" s="184"/>
    </row>
    <row r="4" spans="1:6" ht="30" x14ac:dyDescent="0.25">
      <c r="A4" s="139" t="s">
        <v>494</v>
      </c>
      <c r="B4" s="7" t="s">
        <v>507</v>
      </c>
      <c r="C4" s="33" t="s">
        <v>508</v>
      </c>
      <c r="D4" s="33" t="s">
        <v>509</v>
      </c>
      <c r="E4" s="33" t="s">
        <v>510</v>
      </c>
      <c r="F4" s="33" t="s">
        <v>511</v>
      </c>
    </row>
    <row r="5" spans="1:6" ht="15.75" customHeight="1" x14ac:dyDescent="0.25">
      <c r="A5" s="143" t="s">
        <v>512</v>
      </c>
      <c r="B5" s="148"/>
      <c r="C5" s="148"/>
      <c r="D5" s="148"/>
      <c r="E5" s="148"/>
      <c r="F5" s="148"/>
    </row>
    <row r="6" spans="1:6" ht="30" x14ac:dyDescent="0.25">
      <c r="A6" s="146" t="s">
        <v>513</v>
      </c>
      <c r="B6" s="145"/>
      <c r="C6" s="145"/>
      <c r="D6" s="145"/>
      <c r="E6" s="145"/>
      <c r="F6" s="145"/>
    </row>
    <row r="7" spans="1:6" ht="15.75" customHeight="1" x14ac:dyDescent="0.25">
      <c r="A7" s="146" t="s">
        <v>514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515</v>
      </c>
      <c r="B9" s="145"/>
      <c r="C9" s="145"/>
      <c r="D9" s="145"/>
      <c r="E9" s="145"/>
      <c r="F9" s="145"/>
    </row>
    <row r="10" spans="1:6" x14ac:dyDescent="0.25">
      <c r="A10" s="146" t="s">
        <v>516</v>
      </c>
      <c r="B10" s="155"/>
      <c r="C10" s="155"/>
      <c r="D10" s="155"/>
      <c r="E10" s="155"/>
      <c r="F10" s="155"/>
    </row>
    <row r="11" spans="1:6" x14ac:dyDescent="0.25">
      <c r="A11" s="67" t="s">
        <v>517</v>
      </c>
      <c r="B11" s="155"/>
      <c r="C11" s="155"/>
      <c r="D11" s="155"/>
      <c r="E11" s="155"/>
      <c r="F11" s="155"/>
    </row>
    <row r="12" spans="1:6" x14ac:dyDescent="0.25">
      <c r="A12" s="67" t="s">
        <v>518</v>
      </c>
      <c r="B12" s="155"/>
      <c r="C12" s="155"/>
      <c r="D12" s="155"/>
      <c r="E12" s="155"/>
      <c r="F12" s="155"/>
    </row>
    <row r="13" spans="1:6" x14ac:dyDescent="0.25">
      <c r="A13" s="67" t="s">
        <v>519</v>
      </c>
      <c r="B13" s="155"/>
      <c r="C13" s="155"/>
      <c r="D13" s="155"/>
      <c r="E13" s="155"/>
      <c r="F13" s="155"/>
    </row>
    <row r="14" spans="1:6" x14ac:dyDescent="0.25">
      <c r="A14" s="146" t="s">
        <v>520</v>
      </c>
      <c r="B14" s="155"/>
      <c r="C14" s="155"/>
      <c r="D14" s="155"/>
      <c r="E14" s="155"/>
      <c r="F14" s="155"/>
    </row>
    <row r="15" spans="1:6" x14ac:dyDescent="0.25">
      <c r="A15" s="67" t="s">
        <v>517</v>
      </c>
      <c r="B15" s="155"/>
      <c r="C15" s="155"/>
      <c r="D15" s="155"/>
      <c r="E15" s="155"/>
      <c r="F15" s="155"/>
    </row>
    <row r="16" spans="1:6" x14ac:dyDescent="0.25">
      <c r="A16" s="67" t="s">
        <v>518</v>
      </c>
      <c r="B16" s="156"/>
      <c r="C16" s="156"/>
      <c r="D16" s="156"/>
      <c r="E16" s="156"/>
      <c r="F16" s="156"/>
    </row>
    <row r="17" spans="1:6" x14ac:dyDescent="0.25">
      <c r="A17" s="67" t="s">
        <v>519</v>
      </c>
      <c r="B17" s="157"/>
      <c r="C17" s="157"/>
      <c r="D17" s="157"/>
      <c r="E17" s="157"/>
      <c r="F17" s="157"/>
    </row>
    <row r="18" spans="1:6" x14ac:dyDescent="0.25">
      <c r="A18" s="146" t="s">
        <v>521</v>
      </c>
      <c r="B18" s="157"/>
      <c r="C18" s="157"/>
      <c r="D18" s="157"/>
      <c r="E18" s="157"/>
      <c r="F18" s="157"/>
    </row>
    <row r="19" spans="1:6" x14ac:dyDescent="0.25">
      <c r="A19" s="146" t="s">
        <v>522</v>
      </c>
      <c r="B19" s="157"/>
      <c r="C19" s="157"/>
      <c r="D19" s="157"/>
      <c r="E19" s="157"/>
      <c r="F19" s="157"/>
    </row>
    <row r="20" spans="1:6" x14ac:dyDescent="0.25">
      <c r="A20" s="146" t="s">
        <v>523</v>
      </c>
      <c r="B20" s="158"/>
      <c r="C20" s="158"/>
      <c r="D20" s="158"/>
      <c r="E20" s="158"/>
      <c r="F20" s="158"/>
    </row>
    <row r="21" spans="1:6" x14ac:dyDescent="0.25">
      <c r="A21" s="146" t="s">
        <v>524</v>
      </c>
      <c r="B21" s="158"/>
      <c r="C21" s="158"/>
      <c r="D21" s="158"/>
      <c r="E21" s="158"/>
      <c r="F21" s="158"/>
    </row>
    <row r="22" spans="1:6" x14ac:dyDescent="0.25">
      <c r="A22" s="146" t="s">
        <v>525</v>
      </c>
      <c r="B22" s="158"/>
      <c r="C22" s="158"/>
      <c r="D22" s="158"/>
      <c r="E22" s="158"/>
      <c r="F22" s="158"/>
    </row>
    <row r="23" spans="1:6" x14ac:dyDescent="0.25">
      <c r="A23" s="146" t="s">
        <v>526</v>
      </c>
      <c r="B23" s="158"/>
      <c r="C23" s="158"/>
      <c r="D23" s="158"/>
      <c r="E23" s="158"/>
      <c r="F23" s="158"/>
    </row>
    <row r="24" spans="1:6" x14ac:dyDescent="0.25">
      <c r="A24" s="146" t="s">
        <v>527</v>
      </c>
      <c r="B24" s="150"/>
      <c r="C24" s="150"/>
      <c r="D24" s="150"/>
      <c r="E24" s="150"/>
      <c r="F24" s="150"/>
    </row>
    <row r="25" spans="1:6" x14ac:dyDescent="0.25">
      <c r="A25" s="146" t="s">
        <v>528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529</v>
      </c>
      <c r="B27" s="149"/>
      <c r="C27" s="149"/>
      <c r="D27" s="149"/>
      <c r="E27" s="149"/>
      <c r="F27" s="149"/>
    </row>
    <row r="28" spans="1:6" x14ac:dyDescent="0.25">
      <c r="A28" s="146" t="s">
        <v>530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531</v>
      </c>
      <c r="B30" s="53"/>
      <c r="C30" s="53"/>
      <c r="D30" s="53"/>
      <c r="E30" s="53"/>
      <c r="F30" s="53"/>
    </row>
    <row r="31" spans="1:6" x14ac:dyDescent="0.25">
      <c r="A31" s="154" t="s">
        <v>516</v>
      </c>
      <c r="B31" s="91"/>
      <c r="C31" s="91"/>
      <c r="D31" s="91"/>
      <c r="E31" s="91"/>
      <c r="F31" s="91"/>
    </row>
    <row r="32" spans="1:6" x14ac:dyDescent="0.25">
      <c r="A32" s="154" t="s">
        <v>520</v>
      </c>
      <c r="B32" s="91"/>
      <c r="C32" s="91"/>
      <c r="D32" s="91"/>
      <c r="E32" s="91"/>
      <c r="F32" s="91"/>
    </row>
    <row r="33" spans="1:6" x14ac:dyDescent="0.25">
      <c r="A33" s="154" t="s">
        <v>532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533</v>
      </c>
      <c r="B35" s="53"/>
      <c r="C35" s="53"/>
      <c r="D35" s="53"/>
      <c r="E35" s="53"/>
      <c r="F35" s="53"/>
    </row>
    <row r="36" spans="1:6" x14ac:dyDescent="0.25">
      <c r="A36" s="154" t="s">
        <v>534</v>
      </c>
      <c r="B36" s="53"/>
      <c r="C36" s="53"/>
      <c r="D36" s="53"/>
      <c r="E36" s="53"/>
      <c r="F36" s="53"/>
    </row>
    <row r="37" spans="1:6" x14ac:dyDescent="0.25">
      <c r="A37" s="154" t="s">
        <v>535</v>
      </c>
      <c r="B37" s="53"/>
      <c r="C37" s="53"/>
      <c r="D37" s="53"/>
      <c r="E37" s="53"/>
      <c r="F37" s="53"/>
    </row>
    <row r="38" spans="1:6" x14ac:dyDescent="0.25">
      <c r="A38" s="154" t="s">
        <v>536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537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538</v>
      </c>
      <c r="B42" s="53"/>
      <c r="C42" s="53"/>
      <c r="D42" s="53"/>
      <c r="E42" s="53"/>
      <c r="F42" s="53"/>
    </row>
    <row r="43" spans="1:6" x14ac:dyDescent="0.25">
      <c r="A43" s="154" t="s">
        <v>539</v>
      </c>
      <c r="B43" s="91"/>
      <c r="C43" s="91"/>
      <c r="D43" s="91"/>
      <c r="E43" s="91"/>
      <c r="F43" s="91"/>
    </row>
    <row r="44" spans="1:6" x14ac:dyDescent="0.25">
      <c r="A44" s="154" t="s">
        <v>540</v>
      </c>
      <c r="B44" s="91"/>
      <c r="C44" s="91"/>
      <c r="D44" s="91"/>
      <c r="E44" s="91"/>
      <c r="F44" s="91"/>
    </row>
    <row r="45" spans="1:6" x14ac:dyDescent="0.25">
      <c r="A45" s="154" t="s">
        <v>541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542</v>
      </c>
      <c r="B47" s="53"/>
      <c r="C47" s="53"/>
      <c r="D47" s="53"/>
      <c r="E47" s="53"/>
      <c r="F47" s="53"/>
    </row>
    <row r="48" spans="1:6" x14ac:dyDescent="0.25">
      <c r="A48" s="154" t="s">
        <v>540</v>
      </c>
      <c r="B48" s="91"/>
      <c r="C48" s="91"/>
      <c r="D48" s="91"/>
      <c r="E48" s="91"/>
      <c r="F48" s="91"/>
    </row>
    <row r="49" spans="1:6" x14ac:dyDescent="0.25">
      <c r="A49" s="154" t="s">
        <v>541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543</v>
      </c>
      <c r="B51" s="53"/>
      <c r="C51" s="53"/>
      <c r="D51" s="53"/>
      <c r="E51" s="53"/>
      <c r="F51" s="53"/>
    </row>
    <row r="52" spans="1:6" x14ac:dyDescent="0.25">
      <c r="A52" s="154" t="s">
        <v>540</v>
      </c>
      <c r="B52" s="91"/>
      <c r="C52" s="91"/>
      <c r="D52" s="91"/>
      <c r="E52" s="91"/>
      <c r="F52" s="91"/>
    </row>
    <row r="53" spans="1:6" x14ac:dyDescent="0.25">
      <c r="A53" s="154" t="s">
        <v>541</v>
      </c>
      <c r="B53" s="91"/>
      <c r="C53" s="91"/>
      <c r="D53" s="91"/>
      <c r="E53" s="91"/>
      <c r="F53" s="91"/>
    </row>
    <row r="54" spans="1:6" x14ac:dyDescent="0.25">
      <c r="A54" s="154" t="s">
        <v>544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545</v>
      </c>
      <c r="B56" s="53"/>
      <c r="C56" s="53"/>
      <c r="D56" s="53"/>
      <c r="E56" s="53"/>
      <c r="F56" s="53"/>
    </row>
    <row r="57" spans="1:6" x14ac:dyDescent="0.25">
      <c r="A57" s="154" t="s">
        <v>540</v>
      </c>
      <c r="B57" s="91"/>
      <c r="C57" s="91"/>
      <c r="D57" s="91"/>
      <c r="E57" s="91"/>
      <c r="F57" s="91"/>
    </row>
    <row r="58" spans="1:6" x14ac:dyDescent="0.25">
      <c r="A58" s="154" t="s">
        <v>541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546</v>
      </c>
      <c r="B60" s="53"/>
      <c r="C60" s="53"/>
      <c r="D60" s="53"/>
      <c r="E60" s="53"/>
      <c r="F60" s="53"/>
    </row>
    <row r="61" spans="1:6" x14ac:dyDescent="0.25">
      <c r="A61" s="154" t="s">
        <v>547</v>
      </c>
      <c r="B61" s="141"/>
      <c r="C61" s="141"/>
      <c r="D61" s="141"/>
      <c r="E61" s="141"/>
      <c r="F61" s="141"/>
    </row>
    <row r="62" spans="1:6" x14ac:dyDescent="0.25">
      <c r="A62" s="154" t="s">
        <v>548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549</v>
      </c>
      <c r="B64" s="141"/>
      <c r="C64" s="141"/>
      <c r="D64" s="141"/>
      <c r="E64" s="141"/>
      <c r="F64" s="141"/>
    </row>
    <row r="65" spans="1:6" x14ac:dyDescent="0.25">
      <c r="A65" s="154" t="s">
        <v>550</v>
      </c>
      <c r="B65" s="141"/>
      <c r="C65" s="141"/>
      <c r="D65" s="141"/>
      <c r="E65" s="141"/>
      <c r="F65" s="141"/>
    </row>
    <row r="66" spans="1:6" x14ac:dyDescent="0.25">
      <c r="A66" s="154" t="s">
        <v>551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90" t="s">
        <v>447</v>
      </c>
      <c r="B1" s="190"/>
      <c r="C1" s="190"/>
      <c r="D1" s="190"/>
      <c r="E1" s="190"/>
      <c r="F1" s="190"/>
      <c r="G1" s="190"/>
    </row>
    <row r="2" spans="1:7" x14ac:dyDescent="0.25">
      <c r="A2" s="128" t="str">
        <f>'Formato 1'!A2</f>
        <v>UNIVERSIDAD DE GUANAJUATO</v>
      </c>
      <c r="B2" s="129"/>
      <c r="C2" s="129"/>
      <c r="D2" s="129"/>
      <c r="E2" s="129"/>
      <c r="F2" s="129"/>
      <c r="G2" s="130"/>
    </row>
    <row r="3" spans="1:7" x14ac:dyDescent="0.25">
      <c r="A3" s="131" t="s">
        <v>448</v>
      </c>
      <c r="B3" s="132"/>
      <c r="C3" s="132"/>
      <c r="D3" s="132"/>
      <c r="E3" s="132"/>
      <c r="F3" s="132"/>
      <c r="G3" s="133"/>
    </row>
    <row r="4" spans="1:7" x14ac:dyDescent="0.25">
      <c r="A4" s="131" t="s">
        <v>3</v>
      </c>
      <c r="B4" s="132"/>
      <c r="C4" s="132"/>
      <c r="D4" s="132"/>
      <c r="E4" s="132"/>
      <c r="F4" s="132"/>
      <c r="G4" s="133"/>
    </row>
    <row r="5" spans="1:7" x14ac:dyDescent="0.25">
      <c r="A5" s="131" t="s">
        <v>449</v>
      </c>
      <c r="B5" s="132"/>
      <c r="C5" s="132"/>
      <c r="D5" s="132"/>
      <c r="E5" s="132"/>
      <c r="F5" s="132"/>
      <c r="G5" s="133"/>
    </row>
    <row r="6" spans="1:7" x14ac:dyDescent="0.25">
      <c r="A6" s="188" t="s">
        <v>494</v>
      </c>
      <c r="B6" s="36">
        <v>2022</v>
      </c>
      <c r="C6" s="188">
        <f>+B6+1</f>
        <v>2023</v>
      </c>
      <c r="D6" s="188">
        <f>+C6+1</f>
        <v>2024</v>
      </c>
      <c r="E6" s="188">
        <f>+D6+1</f>
        <v>2025</v>
      </c>
      <c r="F6" s="188">
        <f>+E6+1</f>
        <v>2026</v>
      </c>
      <c r="G6" s="188">
        <f>+F6+1</f>
        <v>2027</v>
      </c>
    </row>
    <row r="7" spans="1:7" ht="83.25" customHeight="1" x14ac:dyDescent="0.25">
      <c r="A7" s="189"/>
      <c r="B7" s="70" t="s">
        <v>552</v>
      </c>
      <c r="C7" s="189"/>
      <c r="D7" s="189"/>
      <c r="E7" s="189"/>
      <c r="F7" s="189"/>
      <c r="G7" s="189"/>
    </row>
    <row r="8" spans="1:7" ht="30" x14ac:dyDescent="0.25">
      <c r="A8" s="71" t="s">
        <v>495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554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556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557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496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558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559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560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497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295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561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475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299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562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91" t="s">
        <v>477</v>
      </c>
      <c r="B1" s="191"/>
      <c r="C1" s="191"/>
      <c r="D1" s="191"/>
      <c r="E1" s="191"/>
      <c r="F1" s="191"/>
      <c r="G1" s="191"/>
    </row>
    <row r="2" spans="1:7" x14ac:dyDescent="0.25">
      <c r="A2" s="128" t="str">
        <f>'Formato 1'!A2</f>
        <v>UNIVERSIDAD DE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478</v>
      </c>
      <c r="B3" s="114"/>
      <c r="C3" s="114"/>
      <c r="D3" s="114"/>
      <c r="E3" s="114"/>
      <c r="F3" s="114"/>
      <c r="G3" s="115"/>
    </row>
    <row r="4" spans="1:7" x14ac:dyDescent="0.25">
      <c r="A4" s="113" t="s">
        <v>3</v>
      </c>
      <c r="B4" s="114"/>
      <c r="C4" s="114"/>
      <c r="D4" s="114"/>
      <c r="E4" s="114"/>
      <c r="F4" s="114"/>
      <c r="G4" s="115"/>
    </row>
    <row r="5" spans="1:7" x14ac:dyDescent="0.25">
      <c r="A5" s="113" t="s">
        <v>449</v>
      </c>
      <c r="B5" s="114"/>
      <c r="C5" s="114"/>
      <c r="D5" s="114"/>
      <c r="E5" s="114"/>
      <c r="F5" s="114"/>
      <c r="G5" s="115"/>
    </row>
    <row r="6" spans="1:7" x14ac:dyDescent="0.25">
      <c r="A6" s="192" t="s">
        <v>563</v>
      </c>
      <c r="B6" s="36">
        <v>2022</v>
      </c>
      <c r="C6" s="188">
        <f>+B6+1</f>
        <v>2023</v>
      </c>
      <c r="D6" s="188">
        <f>+C6+1</f>
        <v>2024</v>
      </c>
      <c r="E6" s="188">
        <f>+D6+1</f>
        <v>2025</v>
      </c>
      <c r="F6" s="188">
        <f>+E6+1</f>
        <v>2026</v>
      </c>
      <c r="G6" s="188">
        <f>+F6+1</f>
        <v>2027</v>
      </c>
    </row>
    <row r="7" spans="1:7" ht="57.75" customHeight="1" x14ac:dyDescent="0.25">
      <c r="A7" s="193"/>
      <c r="B7" s="37" t="s">
        <v>552</v>
      </c>
      <c r="C7" s="189"/>
      <c r="D7" s="189"/>
      <c r="E7" s="189"/>
      <c r="F7" s="189"/>
      <c r="G7" s="189"/>
    </row>
    <row r="8" spans="1:7" x14ac:dyDescent="0.25">
      <c r="A8" s="26" t="s">
        <v>479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564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565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482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483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566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485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486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487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488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489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564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565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482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483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566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485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486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488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491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91" t="s">
        <v>492</v>
      </c>
      <c r="B1" s="191"/>
      <c r="C1" s="191"/>
      <c r="D1" s="191"/>
      <c r="E1" s="191"/>
      <c r="F1" s="191"/>
      <c r="G1" s="191"/>
    </row>
    <row r="2" spans="1:7" x14ac:dyDescent="0.25">
      <c r="A2" s="128" t="str">
        <f>'Formato 1'!A2</f>
        <v>UNIVERSIDAD DE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493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95" t="s">
        <v>494</v>
      </c>
      <c r="B5" s="196">
        <v>2017</v>
      </c>
      <c r="C5" s="196">
        <f>+B5+1</f>
        <v>2018</v>
      </c>
      <c r="D5" s="196">
        <f>+C5+1</f>
        <v>2019</v>
      </c>
      <c r="E5" s="196">
        <f>+D5+1</f>
        <v>2020</v>
      </c>
      <c r="F5" s="196">
        <f>+E5+1</f>
        <v>2021</v>
      </c>
      <c r="G5" s="36">
        <f>+F5+1</f>
        <v>2022</v>
      </c>
    </row>
    <row r="6" spans="1:7" ht="32.25" x14ac:dyDescent="0.25">
      <c r="A6" s="172"/>
      <c r="B6" s="197"/>
      <c r="C6" s="197"/>
      <c r="D6" s="197"/>
      <c r="E6" s="197"/>
      <c r="F6" s="197"/>
      <c r="G6" s="37" t="s">
        <v>567</v>
      </c>
    </row>
    <row r="7" spans="1:7" x14ac:dyDescent="0.25">
      <c r="A7" s="62" t="s">
        <v>495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568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569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455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456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570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571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459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460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572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462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573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574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496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575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576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470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577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497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498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475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578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476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4" t="s">
        <v>579</v>
      </c>
      <c r="B39" s="194"/>
      <c r="C39" s="194"/>
      <c r="D39" s="194"/>
      <c r="E39" s="194"/>
      <c r="F39" s="194"/>
      <c r="G39" s="194"/>
    </row>
    <row r="40" spans="1:7" x14ac:dyDescent="0.25">
      <c r="A40" s="194" t="s">
        <v>580</v>
      </c>
      <c r="B40" s="194"/>
      <c r="C40" s="194"/>
      <c r="D40" s="194"/>
      <c r="E40" s="194"/>
      <c r="F40" s="194"/>
      <c r="G40" s="19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91" t="s">
        <v>501</v>
      </c>
      <c r="B1" s="191"/>
      <c r="C1" s="191"/>
      <c r="D1" s="191"/>
      <c r="E1" s="191"/>
      <c r="F1" s="191"/>
      <c r="G1" s="191"/>
    </row>
    <row r="2" spans="1:7" x14ac:dyDescent="0.25">
      <c r="A2" s="128" t="str">
        <f>'Formato 1'!A2</f>
        <v>UNIVERSIDAD DE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502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98" t="s">
        <v>563</v>
      </c>
      <c r="B5" s="196">
        <v>2017</v>
      </c>
      <c r="C5" s="196">
        <f>+B5+1</f>
        <v>2018</v>
      </c>
      <c r="D5" s="196">
        <f>+C5+1</f>
        <v>2019</v>
      </c>
      <c r="E5" s="196">
        <f>+D5+1</f>
        <v>2020</v>
      </c>
      <c r="F5" s="196">
        <f>+E5+1</f>
        <v>2021</v>
      </c>
      <c r="G5" s="36">
        <v>2022</v>
      </c>
    </row>
    <row r="6" spans="1:7" ht="48.75" customHeight="1" x14ac:dyDescent="0.25">
      <c r="A6" s="199"/>
      <c r="B6" s="197"/>
      <c r="C6" s="197"/>
      <c r="D6" s="197"/>
      <c r="E6" s="197"/>
      <c r="F6" s="197"/>
      <c r="G6" s="37" t="s">
        <v>581</v>
      </c>
    </row>
    <row r="7" spans="1:7" x14ac:dyDescent="0.25">
      <c r="A7" s="26" t="s">
        <v>479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564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565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482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483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566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485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486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487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488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489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564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565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482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483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566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485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486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490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582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4" t="s">
        <v>579</v>
      </c>
      <c r="B32" s="194"/>
      <c r="C32" s="194"/>
      <c r="D32" s="194"/>
      <c r="E32" s="194"/>
      <c r="F32" s="194"/>
      <c r="G32" s="194"/>
    </row>
    <row r="33" spans="1:7" x14ac:dyDescent="0.25">
      <c r="A33" s="194" t="s">
        <v>580</v>
      </c>
      <c r="B33" s="194"/>
      <c r="C33" s="194"/>
      <c r="D33" s="194"/>
      <c r="E33" s="194"/>
      <c r="F33" s="194"/>
      <c r="G33" s="19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00" t="s">
        <v>505</v>
      </c>
      <c r="B1" s="200"/>
      <c r="C1" s="200"/>
      <c r="D1" s="200"/>
      <c r="E1" s="200"/>
      <c r="F1" s="200"/>
    </row>
    <row r="2" spans="1:6" ht="20.100000000000001" customHeight="1" x14ac:dyDescent="0.25">
      <c r="A2" s="110" t="str">
        <f>'Formato 1'!A2</f>
        <v>UNIVERSIDAD DE GUANAJUATO</v>
      </c>
      <c r="B2" s="134"/>
      <c r="C2" s="134"/>
      <c r="D2" s="134"/>
      <c r="E2" s="134"/>
      <c r="F2" s="135"/>
    </row>
    <row r="3" spans="1:6" ht="29.25" customHeight="1" x14ac:dyDescent="0.25">
      <c r="A3" s="136" t="s">
        <v>506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507</v>
      </c>
      <c r="C4" s="121" t="s">
        <v>508</v>
      </c>
      <c r="D4" s="121" t="s">
        <v>509</v>
      </c>
      <c r="E4" s="121" t="s">
        <v>510</v>
      </c>
      <c r="F4" s="121" t="s">
        <v>511</v>
      </c>
    </row>
    <row r="5" spans="1:6" ht="12.75" customHeight="1" x14ac:dyDescent="0.25">
      <c r="A5" s="18" t="s">
        <v>512</v>
      </c>
      <c r="B5" s="53"/>
      <c r="C5" s="53"/>
      <c r="D5" s="53"/>
      <c r="E5" s="53"/>
      <c r="F5" s="53"/>
    </row>
    <row r="6" spans="1:6" ht="30" x14ac:dyDescent="0.25">
      <c r="A6" s="59" t="s">
        <v>513</v>
      </c>
      <c r="B6" s="60"/>
      <c r="C6" s="60"/>
      <c r="D6" s="60"/>
      <c r="E6" s="60"/>
      <c r="F6" s="60"/>
    </row>
    <row r="7" spans="1:6" ht="15" x14ac:dyDescent="0.25">
      <c r="A7" s="59" t="s">
        <v>514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515</v>
      </c>
      <c r="B9" s="45"/>
      <c r="C9" s="45"/>
      <c r="D9" s="45"/>
      <c r="E9" s="45"/>
      <c r="F9" s="45"/>
    </row>
    <row r="10" spans="1:6" ht="15" x14ac:dyDescent="0.25">
      <c r="A10" s="59" t="s">
        <v>516</v>
      </c>
      <c r="B10" s="60"/>
      <c r="C10" s="60"/>
      <c r="D10" s="60"/>
      <c r="E10" s="60"/>
      <c r="F10" s="60"/>
    </row>
    <row r="11" spans="1:6" ht="15" x14ac:dyDescent="0.25">
      <c r="A11" s="80" t="s">
        <v>517</v>
      </c>
      <c r="B11" s="60"/>
      <c r="C11" s="60"/>
      <c r="D11" s="60"/>
      <c r="E11" s="60"/>
      <c r="F11" s="60"/>
    </row>
    <row r="12" spans="1:6" ht="15" x14ac:dyDescent="0.25">
      <c r="A12" s="80" t="s">
        <v>518</v>
      </c>
      <c r="B12" s="60"/>
      <c r="C12" s="60"/>
      <c r="D12" s="60"/>
      <c r="E12" s="60"/>
      <c r="F12" s="60"/>
    </row>
    <row r="13" spans="1:6" ht="15" x14ac:dyDescent="0.25">
      <c r="A13" s="80" t="s">
        <v>519</v>
      </c>
      <c r="B13" s="60"/>
      <c r="C13" s="60"/>
      <c r="D13" s="60"/>
      <c r="E13" s="60"/>
      <c r="F13" s="60"/>
    </row>
    <row r="14" spans="1:6" ht="15" x14ac:dyDescent="0.25">
      <c r="A14" s="59" t="s">
        <v>520</v>
      </c>
      <c r="B14" s="60"/>
      <c r="C14" s="60"/>
      <c r="D14" s="60"/>
      <c r="E14" s="60"/>
      <c r="F14" s="60"/>
    </row>
    <row r="15" spans="1:6" ht="15" x14ac:dyDescent="0.25">
      <c r="A15" s="80" t="s">
        <v>517</v>
      </c>
      <c r="B15" s="60"/>
      <c r="C15" s="60"/>
      <c r="D15" s="60"/>
      <c r="E15" s="60"/>
      <c r="F15" s="60"/>
    </row>
    <row r="16" spans="1:6" ht="15" x14ac:dyDescent="0.25">
      <c r="A16" s="80" t="s">
        <v>518</v>
      </c>
      <c r="B16" s="60"/>
      <c r="C16" s="60"/>
      <c r="D16" s="60"/>
      <c r="E16" s="60"/>
      <c r="F16" s="60"/>
    </row>
    <row r="17" spans="1:6" ht="15" x14ac:dyDescent="0.25">
      <c r="A17" s="80" t="s">
        <v>519</v>
      </c>
      <c r="B17" s="60"/>
      <c r="C17" s="60"/>
      <c r="D17" s="60"/>
      <c r="E17" s="60"/>
      <c r="F17" s="60"/>
    </row>
    <row r="18" spans="1:6" ht="15" x14ac:dyDescent="0.25">
      <c r="A18" s="59" t="s">
        <v>521</v>
      </c>
      <c r="B18" s="122"/>
      <c r="C18" s="60"/>
      <c r="D18" s="60"/>
      <c r="E18" s="60"/>
      <c r="F18" s="60"/>
    </row>
    <row r="19" spans="1:6" ht="15" x14ac:dyDescent="0.25">
      <c r="A19" s="59" t="s">
        <v>522</v>
      </c>
      <c r="B19" s="60"/>
      <c r="C19" s="60"/>
      <c r="D19" s="60"/>
      <c r="E19" s="60"/>
      <c r="F19" s="60"/>
    </row>
    <row r="20" spans="1:6" ht="30" x14ac:dyDescent="0.25">
      <c r="A20" s="59" t="s">
        <v>523</v>
      </c>
      <c r="B20" s="123"/>
      <c r="C20" s="123"/>
      <c r="D20" s="123"/>
      <c r="E20" s="123"/>
      <c r="F20" s="123"/>
    </row>
    <row r="21" spans="1:6" ht="30" x14ac:dyDescent="0.25">
      <c r="A21" s="59" t="s">
        <v>524</v>
      </c>
      <c r="B21" s="123"/>
      <c r="C21" s="123"/>
      <c r="D21" s="123"/>
      <c r="E21" s="123"/>
      <c r="F21" s="123"/>
    </row>
    <row r="22" spans="1:6" ht="30" x14ac:dyDescent="0.25">
      <c r="A22" s="59" t="s">
        <v>525</v>
      </c>
      <c r="B22" s="123"/>
      <c r="C22" s="123"/>
      <c r="D22" s="123"/>
      <c r="E22" s="123"/>
      <c r="F22" s="123"/>
    </row>
    <row r="23" spans="1:6" ht="15" x14ac:dyDescent="0.25">
      <c r="A23" s="59" t="s">
        <v>526</v>
      </c>
      <c r="B23" s="123"/>
      <c r="C23" s="123"/>
      <c r="D23" s="123"/>
      <c r="E23" s="123"/>
      <c r="F23" s="123"/>
    </row>
    <row r="24" spans="1:6" ht="15" x14ac:dyDescent="0.25">
      <c r="A24" s="59" t="s">
        <v>527</v>
      </c>
      <c r="B24" s="124"/>
      <c r="C24" s="60"/>
      <c r="D24" s="60"/>
      <c r="E24" s="60"/>
      <c r="F24" s="60"/>
    </row>
    <row r="25" spans="1:6" ht="15" x14ac:dyDescent="0.25">
      <c r="A25" s="59" t="s">
        <v>528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529</v>
      </c>
      <c r="B27" s="45"/>
      <c r="C27" s="45"/>
      <c r="D27" s="45"/>
      <c r="E27" s="45"/>
      <c r="F27" s="45"/>
    </row>
    <row r="28" spans="1:6" ht="15" x14ac:dyDescent="0.25">
      <c r="A28" s="59" t="s">
        <v>530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531</v>
      </c>
      <c r="B30" s="45"/>
      <c r="C30" s="45"/>
      <c r="D30" s="45"/>
      <c r="E30" s="45"/>
      <c r="F30" s="45"/>
    </row>
    <row r="31" spans="1:6" ht="15" x14ac:dyDescent="0.25">
      <c r="A31" s="59" t="s">
        <v>516</v>
      </c>
      <c r="B31" s="60"/>
      <c r="C31" s="60"/>
      <c r="D31" s="60"/>
      <c r="E31" s="60"/>
      <c r="F31" s="60"/>
    </row>
    <row r="32" spans="1:6" ht="15" x14ac:dyDescent="0.25">
      <c r="A32" s="59" t="s">
        <v>520</v>
      </c>
      <c r="B32" s="60"/>
      <c r="C32" s="60"/>
      <c r="D32" s="60"/>
      <c r="E32" s="60"/>
      <c r="F32" s="60"/>
    </row>
    <row r="33" spans="1:6" ht="15" x14ac:dyDescent="0.25">
      <c r="A33" s="59" t="s">
        <v>532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533</v>
      </c>
      <c r="B35" s="45"/>
      <c r="C35" s="45"/>
      <c r="D35" s="45"/>
      <c r="E35" s="45"/>
      <c r="F35" s="45"/>
    </row>
    <row r="36" spans="1:6" ht="15" x14ac:dyDescent="0.25">
      <c r="A36" s="59" t="s">
        <v>534</v>
      </c>
      <c r="B36" s="60"/>
      <c r="C36" s="60"/>
      <c r="D36" s="60"/>
      <c r="E36" s="60"/>
      <c r="F36" s="60"/>
    </row>
    <row r="37" spans="1:6" ht="15" x14ac:dyDescent="0.25">
      <c r="A37" s="59" t="s">
        <v>535</v>
      </c>
      <c r="B37" s="60"/>
      <c r="C37" s="60"/>
      <c r="D37" s="60"/>
      <c r="E37" s="60"/>
      <c r="F37" s="60"/>
    </row>
    <row r="38" spans="1:6" ht="15" x14ac:dyDescent="0.25">
      <c r="A38" s="59" t="s">
        <v>536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537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538</v>
      </c>
      <c r="B42" s="45"/>
      <c r="C42" s="45"/>
      <c r="D42" s="45"/>
      <c r="E42" s="45"/>
      <c r="F42" s="45"/>
    </row>
    <row r="43" spans="1:6" ht="15" x14ac:dyDescent="0.25">
      <c r="A43" s="59" t="s">
        <v>539</v>
      </c>
      <c r="B43" s="60"/>
      <c r="C43" s="60"/>
      <c r="D43" s="60"/>
      <c r="E43" s="60"/>
      <c r="F43" s="60"/>
    </row>
    <row r="44" spans="1:6" ht="15" x14ac:dyDescent="0.25">
      <c r="A44" s="59" t="s">
        <v>540</v>
      </c>
      <c r="B44" s="60"/>
      <c r="C44" s="60"/>
      <c r="D44" s="60"/>
      <c r="E44" s="60"/>
      <c r="F44" s="60"/>
    </row>
    <row r="45" spans="1:6" ht="15" x14ac:dyDescent="0.25">
      <c r="A45" s="59" t="s">
        <v>541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542</v>
      </c>
      <c r="B47" s="45"/>
      <c r="C47" s="45"/>
      <c r="D47" s="45"/>
      <c r="E47" s="45"/>
      <c r="F47" s="45"/>
    </row>
    <row r="48" spans="1:6" ht="15" x14ac:dyDescent="0.25">
      <c r="A48" s="59" t="s">
        <v>540</v>
      </c>
      <c r="B48" s="123"/>
      <c r="C48" s="123"/>
      <c r="D48" s="123"/>
      <c r="E48" s="123"/>
      <c r="F48" s="123"/>
    </row>
    <row r="49" spans="1:6" ht="15" x14ac:dyDescent="0.25">
      <c r="A49" s="59" t="s">
        <v>541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543</v>
      </c>
      <c r="B51" s="45"/>
      <c r="C51" s="45"/>
      <c r="D51" s="45"/>
      <c r="E51" s="45"/>
      <c r="F51" s="45"/>
    </row>
    <row r="52" spans="1:6" ht="15" x14ac:dyDescent="0.25">
      <c r="A52" s="59" t="s">
        <v>540</v>
      </c>
      <c r="B52" s="60"/>
      <c r="C52" s="60"/>
      <c r="D52" s="60"/>
      <c r="E52" s="60"/>
      <c r="F52" s="60"/>
    </row>
    <row r="53" spans="1:6" ht="15" x14ac:dyDescent="0.25">
      <c r="A53" s="59" t="s">
        <v>541</v>
      </c>
      <c r="B53" s="60"/>
      <c r="C53" s="60"/>
      <c r="D53" s="60"/>
      <c r="E53" s="60"/>
      <c r="F53" s="60"/>
    </row>
    <row r="54" spans="1:6" ht="15" x14ac:dyDescent="0.25">
      <c r="A54" s="59" t="s">
        <v>544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545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540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541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546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547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548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549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550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551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F19" sqref="F19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4" t="s">
        <v>125</v>
      </c>
      <c r="B1" s="165"/>
      <c r="C1" s="165"/>
      <c r="D1" s="165"/>
      <c r="E1" s="165"/>
      <c r="F1" s="165"/>
      <c r="G1" s="165"/>
      <c r="H1" s="166"/>
    </row>
    <row r="2" spans="1:8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126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31 de Marzo de 2025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3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127</v>
      </c>
      <c r="B6" s="6" t="s">
        <v>128</v>
      </c>
      <c r="C6" s="5" t="s">
        <v>129</v>
      </c>
      <c r="D6" s="5" t="s">
        <v>130</v>
      </c>
      <c r="E6" s="5" t="s">
        <v>131</v>
      </c>
      <c r="F6" s="5" t="s">
        <v>132</v>
      </c>
      <c r="G6" s="5" t="s">
        <v>133</v>
      </c>
      <c r="H6" s="7" t="s">
        <v>134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135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136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137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138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139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140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141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142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143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144</v>
      </c>
      <c r="B18" s="4">
        <v>1135160589</v>
      </c>
      <c r="C18" s="108"/>
      <c r="D18" s="108"/>
      <c r="E18" s="108"/>
      <c r="F18" s="4">
        <v>1131671181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145</v>
      </c>
      <c r="B20" s="4">
        <f t="shared" ref="B20:H20" si="3">B8+B18</f>
        <v>1135160589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1131671181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146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147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148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149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150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151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154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7" t="s">
        <v>155</v>
      </c>
      <c r="B33" s="167"/>
      <c r="C33" s="167"/>
      <c r="D33" s="167"/>
      <c r="E33" s="167"/>
      <c r="F33" s="167"/>
      <c r="G33" s="167"/>
      <c r="H33" s="167"/>
    </row>
    <row r="34" spans="1:8" ht="14.45" customHeight="1" x14ac:dyDescent="0.25">
      <c r="A34" s="167"/>
      <c r="B34" s="167"/>
      <c r="C34" s="167"/>
      <c r="D34" s="167"/>
      <c r="E34" s="167"/>
      <c r="F34" s="167"/>
      <c r="G34" s="167"/>
      <c r="H34" s="167"/>
    </row>
    <row r="35" spans="1:8" ht="14.45" customHeight="1" x14ac:dyDescent="0.25">
      <c r="A35" s="167"/>
      <c r="B35" s="167"/>
      <c r="C35" s="167"/>
      <c r="D35" s="167"/>
      <c r="E35" s="167"/>
      <c r="F35" s="167"/>
      <c r="G35" s="167"/>
      <c r="H35" s="167"/>
    </row>
    <row r="36" spans="1:8" ht="14.45" customHeight="1" x14ac:dyDescent="0.25">
      <c r="A36" s="167"/>
      <c r="B36" s="167"/>
      <c r="C36" s="167"/>
      <c r="D36" s="167"/>
      <c r="E36" s="167"/>
      <c r="F36" s="167"/>
      <c r="G36" s="167"/>
      <c r="H36" s="167"/>
    </row>
    <row r="37" spans="1:8" ht="14.45" customHeight="1" x14ac:dyDescent="0.25">
      <c r="A37" s="167"/>
      <c r="B37" s="167"/>
      <c r="C37" s="167"/>
      <c r="D37" s="167"/>
      <c r="E37" s="167"/>
      <c r="F37" s="167"/>
      <c r="G37" s="167"/>
      <c r="H37" s="167"/>
    </row>
    <row r="38" spans="1:8" x14ac:dyDescent="0.25">
      <c r="A38" s="61"/>
    </row>
    <row r="39" spans="1:8" ht="45" x14ac:dyDescent="0.25">
      <c r="A39" s="5" t="s">
        <v>156</v>
      </c>
      <c r="B39" s="5" t="s">
        <v>157</v>
      </c>
      <c r="C39" s="5" t="s">
        <v>158</v>
      </c>
      <c r="D39" s="5" t="s">
        <v>159</v>
      </c>
      <c r="E39" s="5" t="s">
        <v>160</v>
      </c>
      <c r="F39" s="7" t="s">
        <v>161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162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163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164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165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154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B17:B30 G11:H21 C8:C22 D17:F21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9" sqref="A9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4" t="s">
        <v>166</v>
      </c>
      <c r="B1" s="165"/>
      <c r="C1" s="165"/>
      <c r="D1" s="165"/>
      <c r="E1" s="165"/>
      <c r="F1" s="165"/>
      <c r="G1" s="165"/>
      <c r="H1" s="165"/>
      <c r="I1" s="165"/>
      <c r="J1" s="165"/>
      <c r="K1" s="166"/>
    </row>
    <row r="2" spans="1:11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167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583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3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168</v>
      </c>
      <c r="B6" s="7" t="s">
        <v>169</v>
      </c>
      <c r="C6" s="7" t="s">
        <v>170</v>
      </c>
      <c r="D6" s="7" t="s">
        <v>171</v>
      </c>
      <c r="E6" s="7" t="s">
        <v>172</v>
      </c>
      <c r="F6" s="7" t="s">
        <v>173</v>
      </c>
      <c r="G6" s="7" t="s">
        <v>174</v>
      </c>
      <c r="H6" s="7" t="s">
        <v>175</v>
      </c>
      <c r="I6" s="1" t="s">
        <v>176</v>
      </c>
      <c r="J6" s="1" t="s">
        <v>177</v>
      </c>
      <c r="K6" s="1" t="s">
        <v>178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179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603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180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181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182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154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183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184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185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186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187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154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188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43" zoomScale="75" zoomScaleNormal="75" workbookViewId="0">
      <selection activeCell="C17" activeCellId="1" sqref="C25 C1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4" t="s">
        <v>189</v>
      </c>
      <c r="B1" s="165"/>
      <c r="C1" s="165"/>
      <c r="D1" s="166"/>
    </row>
    <row r="2" spans="1:4" x14ac:dyDescent="0.25">
      <c r="A2" s="110" t="str">
        <f>'Formato 1'!A2</f>
        <v>UNIVERSIDAD DE GUANAJUATO</v>
      </c>
      <c r="B2" s="111"/>
      <c r="C2" s="111"/>
      <c r="D2" s="112"/>
    </row>
    <row r="3" spans="1:4" x14ac:dyDescent="0.25">
      <c r="A3" s="113" t="s">
        <v>190</v>
      </c>
      <c r="B3" s="114"/>
      <c r="C3" s="114"/>
      <c r="D3" s="115"/>
    </row>
    <row r="4" spans="1:4" x14ac:dyDescent="0.25">
      <c r="A4" s="113" t="str">
        <f>'Formato 3'!A4</f>
        <v>Del 1 de Enero al 30 de Junio de 2025 b)</v>
      </c>
      <c r="B4" s="114"/>
      <c r="C4" s="114"/>
      <c r="D4" s="115"/>
    </row>
    <row r="5" spans="1:4" x14ac:dyDescent="0.25">
      <c r="A5" s="116" t="s">
        <v>3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7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4411404658.6110001</v>
      </c>
      <c r="C8" s="14">
        <f>SUM(C9:C11)</f>
        <v>2316509064.5199995</v>
      </c>
      <c r="D8" s="14">
        <f>SUM(D9:D11)</f>
        <v>2316509064.5199995</v>
      </c>
    </row>
    <row r="9" spans="1:4" x14ac:dyDescent="0.25">
      <c r="A9" s="58" t="s">
        <v>195</v>
      </c>
      <c r="B9" s="94">
        <v>1967700760.0009999</v>
      </c>
      <c r="C9" s="94">
        <v>929880798.82999992</v>
      </c>
      <c r="D9" s="94">
        <v>929880798.82999992</v>
      </c>
    </row>
    <row r="10" spans="1:4" x14ac:dyDescent="0.25">
      <c r="A10" s="58" t="s">
        <v>196</v>
      </c>
      <c r="B10" s="94">
        <v>2443703898.6100001</v>
      </c>
      <c r="C10" s="94">
        <v>1386628265.6899998</v>
      </c>
      <c r="D10" s="94">
        <v>1386628265.6899998</v>
      </c>
    </row>
    <row r="11" spans="1:4" x14ac:dyDescent="0.25">
      <c r="A11" s="58" t="s">
        <v>197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198</v>
      </c>
      <c r="B13" s="14">
        <f>B14+B15</f>
        <v>4411404658.6099997</v>
      </c>
      <c r="C13" s="14">
        <f>C14+C15</f>
        <v>1936143042.5</v>
      </c>
      <c r="D13" s="14">
        <f>D14+D15</f>
        <v>1901351249.6399999</v>
      </c>
    </row>
    <row r="14" spans="1:4" x14ac:dyDescent="0.25">
      <c r="A14" s="58" t="s">
        <v>199</v>
      </c>
      <c r="B14" s="94">
        <v>1967700760.0000017</v>
      </c>
      <c r="C14" s="94">
        <v>923697517.63999999</v>
      </c>
      <c r="D14" s="94">
        <v>895866835.76999998</v>
      </c>
    </row>
    <row r="15" spans="1:4" x14ac:dyDescent="0.25">
      <c r="A15" s="58" t="s">
        <v>200</v>
      </c>
      <c r="B15" s="94">
        <v>2443703898.6099982</v>
      </c>
      <c r="C15" s="94">
        <v>1012445524.86</v>
      </c>
      <c r="D15" s="94">
        <v>1005484413.87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201</v>
      </c>
      <c r="B17" s="15">
        <v>0</v>
      </c>
      <c r="C17" s="14">
        <f>C18+C19</f>
        <v>132949501.83999982</v>
      </c>
      <c r="D17" s="14">
        <f>D18+D19</f>
        <v>129359313.24999988</v>
      </c>
    </row>
    <row r="18" spans="1:4" x14ac:dyDescent="0.25">
      <c r="A18" s="58" t="s">
        <v>202</v>
      </c>
      <c r="B18" s="16">
        <v>0</v>
      </c>
      <c r="C18" s="94">
        <v>115451003.30999984</v>
      </c>
      <c r="D18" s="94">
        <v>111904301.16999988</v>
      </c>
    </row>
    <row r="19" spans="1:4" x14ac:dyDescent="0.25">
      <c r="A19" s="58" t="s">
        <v>203</v>
      </c>
      <c r="B19" s="16">
        <v>0</v>
      </c>
      <c r="C19" s="94">
        <v>17498498.529999994</v>
      </c>
      <c r="D19" s="94">
        <v>17455012.079999994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204</v>
      </c>
      <c r="B21" s="14">
        <f>B8-B13+B17</f>
        <v>1.0004043579101563E-3</v>
      </c>
      <c r="C21" s="14">
        <f>C8-C13+C17</f>
        <v>513315523.8599993</v>
      </c>
      <c r="D21" s="14">
        <f>D8-D13+D17</f>
        <v>544517128.12999952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205</v>
      </c>
      <c r="B23" s="14">
        <f>B21-B11</f>
        <v>1.0004043579101563E-3</v>
      </c>
      <c r="C23" s="14">
        <f>C21-C11</f>
        <v>513315523.8599993</v>
      </c>
      <c r="D23" s="14">
        <f>D21-D11</f>
        <v>544517128.12999952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1.0004043579101563E-3</v>
      </c>
      <c r="C25" s="14">
        <f>C23-C17</f>
        <v>380366022.0199995</v>
      </c>
      <c r="D25" s="14">
        <f>D23-D17</f>
        <v>415157814.87999964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211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212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213</v>
      </c>
      <c r="B33" s="4">
        <f>B25+B29</f>
        <v>1.0004043579101563E-3</v>
      </c>
      <c r="C33" s="4">
        <f>C25+C29</f>
        <v>380366022.0199995</v>
      </c>
      <c r="D33" s="4">
        <f>D25+D29</f>
        <v>415157814.87999964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216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217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219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220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5" t="s">
        <v>222</v>
      </c>
      <c r="B48" s="96">
        <f>B9</f>
        <v>1967700760.0009999</v>
      </c>
      <c r="C48" s="96">
        <f>C9</f>
        <v>929880798.82999992</v>
      </c>
      <c r="D48" s="96">
        <f>D9</f>
        <v>929880798.82999992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216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219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199</v>
      </c>
      <c r="B53" s="47">
        <f>B14</f>
        <v>1967700760.0000017</v>
      </c>
      <c r="C53" s="47">
        <f>C14</f>
        <v>923697517.63999999</v>
      </c>
      <c r="D53" s="47">
        <f>D14</f>
        <v>895866835.76999998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202</v>
      </c>
      <c r="B55" s="22">
        <v>0</v>
      </c>
      <c r="C55" s="47">
        <f>C18</f>
        <v>115451003.30999984</v>
      </c>
      <c r="D55" s="47">
        <f>D18</f>
        <v>111904301.16999988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224</v>
      </c>
      <c r="B57" s="4">
        <f>B48+B49-B53+B55</f>
        <v>9.9825859069824219E-4</v>
      </c>
      <c r="C57" s="4">
        <f>C48+C49-C53+C55</f>
        <v>121634284.49999978</v>
      </c>
      <c r="D57" s="4">
        <f>D48+D49-D53+D55</f>
        <v>145918264.22999984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9.9825859069824219E-4</v>
      </c>
      <c r="C59" s="4">
        <f>C57-C49</f>
        <v>121634284.49999978</v>
      </c>
      <c r="D59" s="4">
        <f>D57-D49</f>
        <v>145918264.22999984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5" t="s">
        <v>196</v>
      </c>
      <c r="B63" s="98">
        <f>B10</f>
        <v>2443703898.6100001</v>
      </c>
      <c r="C63" s="98">
        <f>C10</f>
        <v>1386628265.6899998</v>
      </c>
      <c r="D63" s="98">
        <f>D10</f>
        <v>1386628265.6899998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217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220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227</v>
      </c>
      <c r="B68" s="94">
        <f>B15</f>
        <v>2443703898.6099982</v>
      </c>
      <c r="C68" s="94">
        <f>C15</f>
        <v>1012445524.86</v>
      </c>
      <c r="D68" s="94">
        <f>D15</f>
        <v>1005484413.87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203</v>
      </c>
      <c r="B70" s="16">
        <v>0</v>
      </c>
      <c r="C70" s="94">
        <f>C19</f>
        <v>17498498.529999994</v>
      </c>
      <c r="D70" s="94">
        <f>D19</f>
        <v>17455012.079999994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228</v>
      </c>
      <c r="B72" s="14">
        <f>B63+B64-B68+B70</f>
        <v>1.9073486328125E-6</v>
      </c>
      <c r="C72" s="14">
        <f>C63+C64-C68+C70</f>
        <v>391681239.35999978</v>
      </c>
      <c r="D72" s="14">
        <f>D63+D64-D68+D70</f>
        <v>398598863.8999998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229</v>
      </c>
      <c r="B74" s="14">
        <f>B72-B64</f>
        <v>1.9073486328125E-6</v>
      </c>
      <c r="C74" s="14">
        <f>C72-C64</f>
        <v>391681239.35999978</v>
      </c>
      <c r="D74" s="14">
        <f>D72-D64</f>
        <v>398598863.8999998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6:D17 B20:D25 B18:B19 B11:D1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5" zoomScaleNormal="75" workbookViewId="0">
      <selection activeCell="E59" sqref="E59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4" t="s">
        <v>230</v>
      </c>
      <c r="B1" s="165"/>
      <c r="C1" s="165"/>
      <c r="D1" s="165"/>
      <c r="E1" s="165"/>
      <c r="F1" s="165"/>
      <c r="G1" s="166"/>
    </row>
    <row r="2" spans="1:7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231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30 de Junio de 2025 b)</v>
      </c>
      <c r="B4" s="114"/>
      <c r="C4" s="114"/>
      <c r="D4" s="114"/>
      <c r="E4" s="114"/>
      <c r="F4" s="114"/>
      <c r="G4" s="115"/>
    </row>
    <row r="5" spans="1:7" x14ac:dyDescent="0.25">
      <c r="A5" s="116" t="s">
        <v>3</v>
      </c>
      <c r="B5" s="117"/>
      <c r="C5" s="117"/>
      <c r="D5" s="117"/>
      <c r="E5" s="117"/>
      <c r="F5" s="117"/>
      <c r="G5" s="118"/>
    </row>
    <row r="6" spans="1:7" x14ac:dyDescent="0.25">
      <c r="A6" s="168" t="s">
        <v>232</v>
      </c>
      <c r="B6" s="170" t="s">
        <v>233</v>
      </c>
      <c r="C6" s="170"/>
      <c r="D6" s="170"/>
      <c r="E6" s="170"/>
      <c r="F6" s="170"/>
      <c r="G6" s="170" t="s">
        <v>234</v>
      </c>
    </row>
    <row r="7" spans="1:7" ht="30" x14ac:dyDescent="0.25">
      <c r="A7" s="169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70"/>
    </row>
    <row r="8" spans="1:7" x14ac:dyDescent="0.25">
      <c r="A8" s="26" t="s">
        <v>239</v>
      </c>
      <c r="B8" s="91"/>
      <c r="C8" s="91"/>
      <c r="D8" s="91"/>
      <c r="E8" s="91"/>
      <c r="F8" s="91"/>
      <c r="G8" s="91"/>
    </row>
    <row r="9" spans="1:7" x14ac:dyDescent="0.25">
      <c r="A9" s="58" t="s">
        <v>240</v>
      </c>
      <c r="B9" s="47">
        <v>56660452</v>
      </c>
      <c r="C9" s="47">
        <v>0</v>
      </c>
      <c r="D9" s="47">
        <v>56660452</v>
      </c>
      <c r="E9" s="47">
        <v>28705440.16</v>
      </c>
      <c r="F9" s="47">
        <v>28705440.16</v>
      </c>
      <c r="G9" s="47">
        <f>F9-B9</f>
        <v>-27955011.84</v>
      </c>
    </row>
    <row r="10" spans="1:7" x14ac:dyDescent="0.25">
      <c r="A10" s="58" t="s">
        <v>241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242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243</v>
      </c>
      <c r="B12" s="47">
        <v>12515000</v>
      </c>
      <c r="C12" s="47">
        <v>24744.949999999997</v>
      </c>
      <c r="D12" s="47">
        <v>12539744.949999999</v>
      </c>
      <c r="E12" s="47">
        <v>8839538.6599999983</v>
      </c>
      <c r="F12" s="47">
        <v>8839538.6599999983</v>
      </c>
      <c r="G12" s="47">
        <f t="shared" si="0"/>
        <v>-3675461.3400000017</v>
      </c>
    </row>
    <row r="13" spans="1:7" x14ac:dyDescent="0.25">
      <c r="A13" s="58" t="s">
        <v>244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245</v>
      </c>
      <c r="B14" s="47">
        <v>396756930.00100005</v>
      </c>
      <c r="C14" s="47">
        <v>0</v>
      </c>
      <c r="D14" s="47">
        <v>396756930.00100005</v>
      </c>
      <c r="E14" s="47">
        <v>229247141.21000001</v>
      </c>
      <c r="F14" s="47">
        <v>229247141.21000001</v>
      </c>
      <c r="G14" s="47">
        <f t="shared" si="0"/>
        <v>-167509788.79100004</v>
      </c>
    </row>
    <row r="15" spans="1:7" x14ac:dyDescent="0.25">
      <c r="A15" s="58" t="s">
        <v>246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f t="shared" si="0"/>
        <v>0</v>
      </c>
    </row>
    <row r="16" spans="1:7" x14ac:dyDescent="0.25">
      <c r="A16" s="92" t="s">
        <v>247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248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250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251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252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253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257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258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259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260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261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7" t="s">
        <v>262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263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264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265</v>
      </c>
      <c r="B34" s="47">
        <v>1501768378</v>
      </c>
      <c r="C34" s="47">
        <v>-46499689.200000003</v>
      </c>
      <c r="D34" s="47">
        <v>1455268688.8</v>
      </c>
      <c r="E34" s="47">
        <v>663088678.79999995</v>
      </c>
      <c r="F34" s="47">
        <v>663088678.79999995</v>
      </c>
      <c r="G34" s="47">
        <f t="shared" si="4"/>
        <v>-838679699.20000005</v>
      </c>
    </row>
    <row r="35" spans="1:7" ht="14.45" customHeight="1" x14ac:dyDescent="0.25">
      <c r="A35" s="58" t="s">
        <v>266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267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268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269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270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271</v>
      </c>
      <c r="B41" s="4">
        <f t="shared" ref="B41:G41" si="7">SUM(B9,B10,B11,B12,B13,B14,B15,B16,B28,B34,B35,B37)</f>
        <v>1967700760.0009999</v>
      </c>
      <c r="C41" s="4">
        <f t="shared" si="7"/>
        <v>-46474944.25</v>
      </c>
      <c r="D41" s="4">
        <f t="shared" si="7"/>
        <v>1921225815.7509999</v>
      </c>
      <c r="E41" s="4">
        <f t="shared" si="7"/>
        <v>929880798.82999992</v>
      </c>
      <c r="F41" s="4">
        <f t="shared" si="7"/>
        <v>929880798.82999992</v>
      </c>
      <c r="G41" s="4">
        <f t="shared" si="7"/>
        <v>-1037819961.1710001</v>
      </c>
    </row>
    <row r="42" spans="1:7" x14ac:dyDescent="0.25">
      <c r="A42" s="3" t="s">
        <v>272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273</v>
      </c>
      <c r="B44" s="49"/>
      <c r="C44" s="49"/>
      <c r="D44" s="49"/>
      <c r="E44" s="49"/>
      <c r="F44" s="49"/>
      <c r="G44" s="49"/>
    </row>
    <row r="45" spans="1:7" x14ac:dyDescent="0.25">
      <c r="A45" s="58" t="s">
        <v>274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280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281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282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283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284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288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290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291</v>
      </c>
      <c r="B62" s="47">
        <v>2443703898.6100001</v>
      </c>
      <c r="C62" s="47">
        <v>-21819106.479999997</v>
      </c>
      <c r="D62" s="47">
        <v>2421884792.1300001</v>
      </c>
      <c r="E62" s="47">
        <v>1386628265.6899998</v>
      </c>
      <c r="F62" s="47">
        <v>1386628265.6899998</v>
      </c>
      <c r="G62" s="47">
        <f t="shared" si="13"/>
        <v>-1057075632.9200003</v>
      </c>
    </row>
    <row r="63" spans="1:7" x14ac:dyDescent="0.25">
      <c r="A63" s="58" t="s">
        <v>292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293</v>
      </c>
      <c r="B65" s="4">
        <f t="shared" ref="B65:G65" si="14">B45+B54+B59+B62+B63</f>
        <v>2443703898.6100001</v>
      </c>
      <c r="C65" s="4">
        <f t="shared" si="14"/>
        <v>-21819106.479999997</v>
      </c>
      <c r="D65" s="4">
        <f t="shared" si="14"/>
        <v>2421884792.1300001</v>
      </c>
      <c r="E65" s="4">
        <f t="shared" si="14"/>
        <v>1386628265.6899998</v>
      </c>
      <c r="F65" s="4">
        <f t="shared" si="14"/>
        <v>1386628265.6899998</v>
      </c>
      <c r="G65" s="4">
        <f t="shared" si="14"/>
        <v>-1057075632.9200003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506658992.25999999</v>
      </c>
      <c r="D67" s="4">
        <f t="shared" si="15"/>
        <v>506658992.25999999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295</v>
      </c>
      <c r="B68" s="47">
        <v>0</v>
      </c>
      <c r="C68" s="47">
        <v>506658992.25999999</v>
      </c>
      <c r="D68" s="47">
        <v>506658992.25999999</v>
      </c>
      <c r="E68" s="47">
        <v>0</v>
      </c>
      <c r="F68" s="47">
        <v>0</v>
      </c>
      <c r="G68" s="47"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296</v>
      </c>
      <c r="B70" s="4">
        <f t="shared" ref="B70:G70" si="16">B41+B65+B67</f>
        <v>4411404658.6110001</v>
      </c>
      <c r="C70" s="4">
        <f t="shared" si="16"/>
        <v>438364941.52999997</v>
      </c>
      <c r="D70" s="4">
        <f t="shared" si="16"/>
        <v>4849769600.1410007</v>
      </c>
      <c r="E70" s="4">
        <f t="shared" si="16"/>
        <v>2316509064.5199995</v>
      </c>
      <c r="F70" s="4">
        <f t="shared" si="16"/>
        <v>2316509064.5199995</v>
      </c>
      <c r="G70" s="4">
        <f t="shared" si="16"/>
        <v>-2094895594.0910006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297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298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299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61 G9:G15 G60:G67 G55:G58 G38:G53 B35:F58 B63:F67 G69:G76 B69:F75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75" zoomScaleNormal="75" workbookViewId="0">
      <selection activeCell="G9" sqref="G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7.28515625" bestFit="1" customWidth="1"/>
    <col min="8" max="8" width="2.28515625" customWidth="1"/>
  </cols>
  <sheetData>
    <row r="1" spans="1:7" ht="40.9" customHeight="1" x14ac:dyDescent="0.25">
      <c r="A1" s="173" t="s">
        <v>301</v>
      </c>
      <c r="B1" s="165"/>
      <c r="C1" s="165"/>
      <c r="D1" s="165"/>
      <c r="E1" s="165"/>
      <c r="F1" s="165"/>
      <c r="G1" s="166"/>
    </row>
    <row r="2" spans="1:7" x14ac:dyDescent="0.25">
      <c r="A2" s="125" t="str">
        <f>'Formato 1'!A2</f>
        <v>UNIVERSIDAD DE GUANAJUATO</v>
      </c>
      <c r="B2" s="125"/>
      <c r="C2" s="125"/>
      <c r="D2" s="125"/>
      <c r="E2" s="125"/>
      <c r="F2" s="125"/>
      <c r="G2" s="125"/>
    </row>
    <row r="3" spans="1:7" x14ac:dyDescent="0.25">
      <c r="A3" s="126" t="s">
        <v>302</v>
      </c>
      <c r="B3" s="126"/>
      <c r="C3" s="126"/>
      <c r="D3" s="126"/>
      <c r="E3" s="126"/>
      <c r="F3" s="126"/>
      <c r="G3" s="126"/>
    </row>
    <row r="4" spans="1:7" x14ac:dyDescent="0.25">
      <c r="A4" s="126" t="s">
        <v>303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30 de Junio de 2025 b)</v>
      </c>
      <c r="B5" s="126"/>
      <c r="C5" s="126"/>
      <c r="D5" s="126"/>
      <c r="E5" s="126"/>
      <c r="F5" s="126"/>
      <c r="G5" s="126"/>
    </row>
    <row r="6" spans="1:7" x14ac:dyDescent="0.25">
      <c r="A6" s="127" t="s">
        <v>3</v>
      </c>
      <c r="B6" s="127"/>
      <c r="C6" s="127"/>
      <c r="D6" s="127"/>
      <c r="E6" s="127"/>
      <c r="F6" s="127"/>
      <c r="G6" s="127"/>
    </row>
    <row r="7" spans="1:7" x14ac:dyDescent="0.25">
      <c r="A7" s="171" t="s">
        <v>7</v>
      </c>
      <c r="B7" s="171" t="s">
        <v>304</v>
      </c>
      <c r="C7" s="171"/>
      <c r="D7" s="171"/>
      <c r="E7" s="171"/>
      <c r="F7" s="171"/>
      <c r="G7" s="172" t="s">
        <v>305</v>
      </c>
    </row>
    <row r="8" spans="1:7" ht="30" x14ac:dyDescent="0.25">
      <c r="A8" s="171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71"/>
    </row>
    <row r="9" spans="1:7" x14ac:dyDescent="0.25">
      <c r="A9" s="27" t="s">
        <v>310</v>
      </c>
      <c r="B9" s="83">
        <f t="shared" ref="B9:G9" si="0">SUM(B10,B18,B28,B38,B48,B58,B62,B71,B75)</f>
        <v>1967700759.9999998</v>
      </c>
      <c r="C9" s="83">
        <f t="shared" si="0"/>
        <v>358291442.62999994</v>
      </c>
      <c r="D9" s="83">
        <f t="shared" si="0"/>
        <v>2325992202.6299996</v>
      </c>
      <c r="E9" s="83">
        <f t="shared" si="0"/>
        <v>923697517.64000022</v>
      </c>
      <c r="F9" s="83">
        <f t="shared" si="0"/>
        <v>895866835.76999998</v>
      </c>
      <c r="G9" s="83">
        <f t="shared" si="0"/>
        <v>1402294684.9899998</v>
      </c>
    </row>
    <row r="10" spans="1:7" x14ac:dyDescent="0.25">
      <c r="A10" s="84" t="s">
        <v>311</v>
      </c>
      <c r="B10" s="83">
        <f t="shared" ref="B10:G10" si="1">SUM(B11:B17)</f>
        <v>1515151400.8699999</v>
      </c>
      <c r="C10" s="83">
        <f t="shared" si="1"/>
        <v>96182369.23999998</v>
      </c>
      <c r="D10" s="83">
        <f t="shared" si="1"/>
        <v>1611333770.1099997</v>
      </c>
      <c r="E10" s="83">
        <f t="shared" si="1"/>
        <v>728813825.76000035</v>
      </c>
      <c r="F10" s="83">
        <f t="shared" si="1"/>
        <v>715269065.1500001</v>
      </c>
      <c r="G10" s="83">
        <f t="shared" si="1"/>
        <v>882519944.34999967</v>
      </c>
    </row>
    <row r="11" spans="1:7" x14ac:dyDescent="0.25">
      <c r="A11" s="85" t="s">
        <v>312</v>
      </c>
      <c r="B11" s="75">
        <v>232150035.31999993</v>
      </c>
      <c r="C11" s="75">
        <v>-3110839.7600000021</v>
      </c>
      <c r="D11" s="75">
        <v>229039195.55999967</v>
      </c>
      <c r="E11" s="75">
        <v>112757715.58999994</v>
      </c>
      <c r="F11" s="75">
        <v>112757715.33</v>
      </c>
      <c r="G11" s="75">
        <f>+D11-E11</f>
        <v>116281479.96999973</v>
      </c>
    </row>
    <row r="12" spans="1:7" x14ac:dyDescent="0.25">
      <c r="A12" s="85" t="s">
        <v>313</v>
      </c>
      <c r="B12" s="75">
        <v>346186092.81000018</v>
      </c>
      <c r="C12" s="75">
        <v>33913186.669999994</v>
      </c>
      <c r="D12" s="75">
        <v>380099279.47999972</v>
      </c>
      <c r="E12" s="75">
        <v>149955440.7900002</v>
      </c>
      <c r="F12" s="75">
        <v>149955438.67000014</v>
      </c>
      <c r="G12" s="75">
        <f t="shared" ref="G12:G17" si="2">+D12-E12</f>
        <v>230143838.68999952</v>
      </c>
    </row>
    <row r="13" spans="1:7" x14ac:dyDescent="0.25">
      <c r="A13" s="85" t="s">
        <v>314</v>
      </c>
      <c r="B13" s="75">
        <v>111470060.54000024</v>
      </c>
      <c r="C13" s="75">
        <v>11657471.799999993</v>
      </c>
      <c r="D13" s="75">
        <v>123127532.34000009</v>
      </c>
      <c r="E13" s="75">
        <v>47833780.959999979</v>
      </c>
      <c r="F13" s="75">
        <v>47833779.100000001</v>
      </c>
      <c r="G13" s="75">
        <f t="shared" si="2"/>
        <v>75293751.380000114</v>
      </c>
    </row>
    <row r="14" spans="1:7" x14ac:dyDescent="0.25">
      <c r="A14" s="85" t="s">
        <v>315</v>
      </c>
      <c r="B14" s="75">
        <v>320507689.92999959</v>
      </c>
      <c r="C14" s="75">
        <v>38792204.810000025</v>
      </c>
      <c r="D14" s="75">
        <v>359299894.74000025</v>
      </c>
      <c r="E14" s="75">
        <v>183241756.64000002</v>
      </c>
      <c r="F14" s="75">
        <v>169959261.88000003</v>
      </c>
      <c r="G14" s="75">
        <f t="shared" si="2"/>
        <v>176058138.10000023</v>
      </c>
    </row>
    <row r="15" spans="1:7" x14ac:dyDescent="0.25">
      <c r="A15" s="85" t="s">
        <v>316</v>
      </c>
      <c r="B15" s="75">
        <v>291497040.00999999</v>
      </c>
      <c r="C15" s="75">
        <v>-4568133.2099999981</v>
      </c>
      <c r="D15" s="75">
        <v>286928906.79999995</v>
      </c>
      <c r="E15" s="75">
        <v>124891322.06999999</v>
      </c>
      <c r="F15" s="75">
        <v>124629061.21999985</v>
      </c>
      <c r="G15" s="75">
        <f t="shared" si="2"/>
        <v>162037584.72999996</v>
      </c>
    </row>
    <row r="16" spans="1:7" x14ac:dyDescent="0.25">
      <c r="A16" s="85" t="s">
        <v>317</v>
      </c>
      <c r="B16" s="75">
        <v>64483149.380000003</v>
      </c>
      <c r="C16" s="75">
        <v>-19016339.43</v>
      </c>
      <c r="D16" s="75">
        <v>45466809.950000003</v>
      </c>
      <c r="E16" s="75">
        <v>0</v>
      </c>
      <c r="F16" s="75">
        <v>0</v>
      </c>
      <c r="G16" s="75">
        <f t="shared" si="2"/>
        <v>45466809.950000003</v>
      </c>
    </row>
    <row r="17" spans="1:7" x14ac:dyDescent="0.25">
      <c r="A17" s="85" t="s">
        <v>318</v>
      </c>
      <c r="B17" s="75">
        <v>148857332.88</v>
      </c>
      <c r="C17" s="75">
        <v>38514818.35999997</v>
      </c>
      <c r="D17" s="75">
        <v>187372151.24000004</v>
      </c>
      <c r="E17" s="75">
        <v>110133809.71000011</v>
      </c>
      <c r="F17" s="75">
        <v>110133808.95000002</v>
      </c>
      <c r="G17" s="75">
        <f t="shared" si="2"/>
        <v>77238341.529999927</v>
      </c>
    </row>
    <row r="18" spans="1:7" x14ac:dyDescent="0.25">
      <c r="A18" s="84" t="s">
        <v>319</v>
      </c>
      <c r="B18" s="83">
        <f t="shared" ref="B18:G18" si="3">SUM(B19:B27)</f>
        <v>77678001.639999986</v>
      </c>
      <c r="C18" s="83">
        <f t="shared" si="3"/>
        <v>25833737.409999996</v>
      </c>
      <c r="D18" s="83">
        <f t="shared" si="3"/>
        <v>103511739.05000004</v>
      </c>
      <c r="E18" s="83">
        <f t="shared" si="3"/>
        <v>23985394.759999998</v>
      </c>
      <c r="F18" s="83">
        <f t="shared" si="3"/>
        <v>21698156.520000003</v>
      </c>
      <c r="G18" s="83">
        <f t="shared" si="3"/>
        <v>79526344.290000036</v>
      </c>
    </row>
    <row r="19" spans="1:7" x14ac:dyDescent="0.25">
      <c r="A19" s="85" t="s">
        <v>320</v>
      </c>
      <c r="B19" s="75">
        <v>34964436.439999998</v>
      </c>
      <c r="C19" s="75">
        <v>18666398.459999997</v>
      </c>
      <c r="D19" s="75">
        <v>53630834.900000043</v>
      </c>
      <c r="E19" s="75">
        <v>5721519.0399999982</v>
      </c>
      <c r="F19" s="75">
        <v>4890131.78</v>
      </c>
      <c r="G19" s="75">
        <f>+D19-E19</f>
        <v>47909315.860000044</v>
      </c>
    </row>
    <row r="20" spans="1:7" x14ac:dyDescent="0.25">
      <c r="A20" s="85" t="s">
        <v>321</v>
      </c>
      <c r="B20" s="75">
        <v>8767455.3999999985</v>
      </c>
      <c r="C20" s="75">
        <v>989249.87000000046</v>
      </c>
      <c r="D20" s="75">
        <v>9756705.2700000014</v>
      </c>
      <c r="E20" s="75">
        <v>4142779.5799999982</v>
      </c>
      <c r="F20" s="75">
        <v>3784653.7599999984</v>
      </c>
      <c r="G20" s="75">
        <f t="shared" ref="G20:G27" si="4">+D20-E20</f>
        <v>5613925.6900000032</v>
      </c>
    </row>
    <row r="21" spans="1:7" x14ac:dyDescent="0.25">
      <c r="A21" s="85" t="s">
        <v>322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f t="shared" si="4"/>
        <v>0</v>
      </c>
    </row>
    <row r="22" spans="1:7" x14ac:dyDescent="0.25">
      <c r="A22" s="85" t="s">
        <v>323</v>
      </c>
      <c r="B22" s="75">
        <v>5921389.9900000012</v>
      </c>
      <c r="C22" s="75">
        <v>-144646.96000000022</v>
      </c>
      <c r="D22" s="75">
        <v>5776743.0300000003</v>
      </c>
      <c r="E22" s="75">
        <v>1492349.0500000005</v>
      </c>
      <c r="F22" s="75">
        <v>1331706.0399999998</v>
      </c>
      <c r="G22" s="75">
        <f t="shared" si="4"/>
        <v>4284393.9799999995</v>
      </c>
    </row>
    <row r="23" spans="1:7" x14ac:dyDescent="0.25">
      <c r="A23" s="85" t="s">
        <v>324</v>
      </c>
      <c r="B23" s="75">
        <v>7627852.3999999994</v>
      </c>
      <c r="C23" s="75">
        <v>2843090.0999999992</v>
      </c>
      <c r="D23" s="75">
        <v>10470942.499999994</v>
      </c>
      <c r="E23" s="75">
        <v>2097519.21</v>
      </c>
      <c r="F23" s="75">
        <v>1809612.47</v>
      </c>
      <c r="G23" s="75">
        <f t="shared" si="4"/>
        <v>8373423.2899999944</v>
      </c>
    </row>
    <row r="24" spans="1:7" x14ac:dyDescent="0.25">
      <c r="A24" s="85" t="s">
        <v>325</v>
      </c>
      <c r="B24" s="75">
        <v>10176459.889999997</v>
      </c>
      <c r="C24" s="75">
        <v>414503.08000000007</v>
      </c>
      <c r="D24" s="75">
        <v>10590962.970000001</v>
      </c>
      <c r="E24" s="75">
        <v>4280501.2600000026</v>
      </c>
      <c r="F24" s="75">
        <v>3988273.6900000032</v>
      </c>
      <c r="G24" s="75">
        <f t="shared" si="4"/>
        <v>6310461.7099999981</v>
      </c>
    </row>
    <row r="25" spans="1:7" x14ac:dyDescent="0.25">
      <c r="A25" s="85" t="s">
        <v>326</v>
      </c>
      <c r="B25" s="75">
        <v>6454479.9700000007</v>
      </c>
      <c r="C25" s="75">
        <v>2042239.7199999997</v>
      </c>
      <c r="D25" s="75">
        <v>8496719.6900000013</v>
      </c>
      <c r="E25" s="75">
        <v>3975256.629999999</v>
      </c>
      <c r="F25" s="75">
        <v>3841209.9499999993</v>
      </c>
      <c r="G25" s="75">
        <f t="shared" si="4"/>
        <v>4521463.0600000024</v>
      </c>
    </row>
    <row r="26" spans="1:7" x14ac:dyDescent="0.25">
      <c r="A26" s="85" t="s">
        <v>327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7" x14ac:dyDescent="0.25">
      <c r="A27" s="85" t="s">
        <v>328</v>
      </c>
      <c r="B27" s="75">
        <v>3765927.55</v>
      </c>
      <c r="C27" s="75">
        <v>1022903.1399999999</v>
      </c>
      <c r="D27" s="75">
        <v>4788830.6899999995</v>
      </c>
      <c r="E27" s="75">
        <v>2275469.9900000002</v>
      </c>
      <c r="F27" s="75">
        <v>2052568.83</v>
      </c>
      <c r="G27" s="75">
        <f t="shared" si="4"/>
        <v>2513360.6999999993</v>
      </c>
    </row>
    <row r="28" spans="1:7" x14ac:dyDescent="0.25">
      <c r="A28" s="84" t="s">
        <v>329</v>
      </c>
      <c r="B28" s="83">
        <f t="shared" ref="B28:G28" si="5">SUM(B29:B37)</f>
        <v>243654370.86000004</v>
      </c>
      <c r="C28" s="83">
        <f t="shared" si="5"/>
        <v>91596516.089999974</v>
      </c>
      <c r="D28" s="83">
        <f t="shared" si="5"/>
        <v>335250886.94999993</v>
      </c>
      <c r="E28" s="83">
        <f t="shared" si="5"/>
        <v>85542312.819999978</v>
      </c>
      <c r="F28" s="83">
        <f t="shared" si="5"/>
        <v>78324697.329999998</v>
      </c>
      <c r="G28" s="83">
        <f t="shared" si="5"/>
        <v>249708574.12999997</v>
      </c>
    </row>
    <row r="29" spans="1:7" x14ac:dyDescent="0.25">
      <c r="A29" s="85" t="s">
        <v>330</v>
      </c>
      <c r="B29" s="75">
        <v>16764765.33</v>
      </c>
      <c r="C29" s="75">
        <v>22132454.049999997</v>
      </c>
      <c r="D29" s="75">
        <v>38897219.379999995</v>
      </c>
      <c r="E29" s="75">
        <v>3593960.56</v>
      </c>
      <c r="F29" s="75">
        <v>3564024.91</v>
      </c>
      <c r="G29" s="75">
        <f>+D29-E29</f>
        <v>35303258.819999993</v>
      </c>
    </row>
    <row r="30" spans="1:7" x14ac:dyDescent="0.25">
      <c r="A30" s="85" t="s">
        <v>331</v>
      </c>
      <c r="B30" s="75">
        <v>28387066.52</v>
      </c>
      <c r="C30" s="75">
        <v>1444831.5400000003</v>
      </c>
      <c r="D30" s="75">
        <v>29831898.059999991</v>
      </c>
      <c r="E30" s="75">
        <v>15482514.779999999</v>
      </c>
      <c r="F30" s="75">
        <v>14283378.34</v>
      </c>
      <c r="G30" s="75">
        <f t="shared" ref="G30:G37" si="6">+D30-E30</f>
        <v>14349383.279999992</v>
      </c>
    </row>
    <row r="31" spans="1:7" x14ac:dyDescent="0.25">
      <c r="A31" s="85" t="s">
        <v>332</v>
      </c>
      <c r="B31" s="75">
        <v>43990438.660000004</v>
      </c>
      <c r="C31" s="75">
        <v>27777973.030000001</v>
      </c>
      <c r="D31" s="75">
        <v>71768411.690000013</v>
      </c>
      <c r="E31" s="75">
        <v>13958184.029999999</v>
      </c>
      <c r="F31" s="75">
        <v>12918067.999999998</v>
      </c>
      <c r="G31" s="75">
        <f t="shared" si="6"/>
        <v>57810227.660000011</v>
      </c>
    </row>
    <row r="32" spans="1:7" x14ac:dyDescent="0.25">
      <c r="A32" s="85" t="s">
        <v>333</v>
      </c>
      <c r="B32" s="75">
        <v>8378850.9200000018</v>
      </c>
      <c r="C32" s="75">
        <v>4417633.18</v>
      </c>
      <c r="D32" s="75">
        <v>12796484.100000001</v>
      </c>
      <c r="E32" s="75">
        <v>1218032.2699999998</v>
      </c>
      <c r="F32" s="75">
        <v>1175447.0499999998</v>
      </c>
      <c r="G32" s="75">
        <f t="shared" si="6"/>
        <v>11578451.830000002</v>
      </c>
    </row>
    <row r="33" spans="1:7" ht="14.45" customHeight="1" x14ac:dyDescent="0.25">
      <c r="A33" s="85" t="s">
        <v>334</v>
      </c>
      <c r="B33" s="75">
        <v>57980177.11999999</v>
      </c>
      <c r="C33" s="75">
        <v>25979319.609999988</v>
      </c>
      <c r="D33" s="75">
        <v>83959496.729999989</v>
      </c>
      <c r="E33" s="75">
        <v>19922114.630000003</v>
      </c>
      <c r="F33" s="75">
        <v>18069403.710000005</v>
      </c>
      <c r="G33" s="75">
        <f t="shared" si="6"/>
        <v>64037382.099999987</v>
      </c>
    </row>
    <row r="34" spans="1:7" ht="14.45" customHeight="1" x14ac:dyDescent="0.25">
      <c r="A34" s="85" t="s">
        <v>335</v>
      </c>
      <c r="B34" s="75">
        <v>11155383.08</v>
      </c>
      <c r="C34" s="75">
        <v>769366.35</v>
      </c>
      <c r="D34" s="75">
        <v>11924749.430000002</v>
      </c>
      <c r="E34" s="75">
        <v>2995668.03</v>
      </c>
      <c r="F34" s="75">
        <v>2695649.9499999997</v>
      </c>
      <c r="G34" s="75">
        <f t="shared" si="6"/>
        <v>8929081.4000000022</v>
      </c>
    </row>
    <row r="35" spans="1:7" ht="14.45" customHeight="1" x14ac:dyDescent="0.25">
      <c r="A35" s="85" t="s">
        <v>336</v>
      </c>
      <c r="B35" s="75">
        <v>16108105.299999999</v>
      </c>
      <c r="C35" s="75">
        <v>2664268.2999999989</v>
      </c>
      <c r="D35" s="75">
        <v>18772373.599999998</v>
      </c>
      <c r="E35" s="75">
        <v>5569137.3399999989</v>
      </c>
      <c r="F35" s="75">
        <v>4558036.8599999994</v>
      </c>
      <c r="G35" s="75">
        <f t="shared" si="6"/>
        <v>13203236.259999998</v>
      </c>
    </row>
    <row r="36" spans="1:7" ht="14.45" customHeight="1" x14ac:dyDescent="0.25">
      <c r="A36" s="85" t="s">
        <v>337</v>
      </c>
      <c r="B36" s="75">
        <v>29127194.990000002</v>
      </c>
      <c r="C36" s="75">
        <v>5788692.9600000009</v>
      </c>
      <c r="D36" s="75">
        <v>34915887.949999988</v>
      </c>
      <c r="E36" s="75">
        <v>13974100.53999998</v>
      </c>
      <c r="F36" s="75">
        <v>12233254.869999988</v>
      </c>
      <c r="G36" s="75">
        <f t="shared" si="6"/>
        <v>20941787.410000008</v>
      </c>
    </row>
    <row r="37" spans="1:7" ht="14.45" customHeight="1" x14ac:dyDescent="0.25">
      <c r="A37" s="85" t="s">
        <v>338</v>
      </c>
      <c r="B37" s="75">
        <v>31762388.940000005</v>
      </c>
      <c r="C37" s="75">
        <v>621977.06999999995</v>
      </c>
      <c r="D37" s="75">
        <v>32384366.009999998</v>
      </c>
      <c r="E37" s="75">
        <v>8828600.6400000006</v>
      </c>
      <c r="F37" s="75">
        <v>8827433.6400000006</v>
      </c>
      <c r="G37" s="75">
        <f t="shared" si="6"/>
        <v>23555765.369999997</v>
      </c>
    </row>
    <row r="38" spans="1:7" x14ac:dyDescent="0.25">
      <c r="A38" s="84" t="s">
        <v>339</v>
      </c>
      <c r="B38" s="83">
        <f t="shared" ref="B38:G38" si="7">SUM(B39:B47)</f>
        <v>79510009.560000017</v>
      </c>
      <c r="C38" s="83">
        <f t="shared" si="7"/>
        <v>20882387.359999996</v>
      </c>
      <c r="D38" s="83">
        <f t="shared" si="7"/>
        <v>100392396.92000003</v>
      </c>
      <c r="E38" s="83">
        <f t="shared" si="7"/>
        <v>45682041.720000006</v>
      </c>
      <c r="F38" s="83">
        <f t="shared" si="7"/>
        <v>42644073.539999999</v>
      </c>
      <c r="G38" s="83">
        <f t="shared" si="7"/>
        <v>54710355.200000025</v>
      </c>
    </row>
    <row r="39" spans="1:7" x14ac:dyDescent="0.25">
      <c r="A39" s="85" t="s">
        <v>340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341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25">
      <c r="A41" s="85" t="s">
        <v>342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25">
      <c r="A42" s="85" t="s">
        <v>343</v>
      </c>
      <c r="B42" s="75">
        <v>79510009.560000017</v>
      </c>
      <c r="C42" s="75">
        <v>20882387.359999996</v>
      </c>
      <c r="D42" s="75">
        <v>100392396.92000003</v>
      </c>
      <c r="E42" s="75">
        <v>45682041.720000006</v>
      </c>
      <c r="F42" s="75">
        <v>42644073.539999999</v>
      </c>
      <c r="G42" s="75">
        <f t="shared" si="8"/>
        <v>54710355.200000025</v>
      </c>
    </row>
    <row r="43" spans="1:7" x14ac:dyDescent="0.25">
      <c r="A43" s="85" t="s">
        <v>344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 x14ac:dyDescent="0.25">
      <c r="A44" s="85" t="s">
        <v>345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25">
      <c r="A45" s="85" t="s">
        <v>346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25">
      <c r="A46" s="85" t="s">
        <v>347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25">
      <c r="A47" s="85" t="s">
        <v>348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25">
      <c r="A48" s="84" t="s">
        <v>349</v>
      </c>
      <c r="B48" s="83">
        <f t="shared" ref="B48:G48" si="9">SUM(B49:B57)</f>
        <v>42977314.219999999</v>
      </c>
      <c r="C48" s="83">
        <f t="shared" si="9"/>
        <v>62661515.589999981</v>
      </c>
      <c r="D48" s="83">
        <f t="shared" si="9"/>
        <v>105638829.81000005</v>
      </c>
      <c r="E48" s="83">
        <f t="shared" si="9"/>
        <v>7769075.9100000001</v>
      </c>
      <c r="F48" s="83">
        <f t="shared" si="9"/>
        <v>6025976.5600000005</v>
      </c>
      <c r="G48" s="83">
        <f t="shared" si="9"/>
        <v>97869753.900000021</v>
      </c>
    </row>
    <row r="49" spans="1:7" x14ac:dyDescent="0.25">
      <c r="A49" s="85" t="s">
        <v>350</v>
      </c>
      <c r="B49" s="75">
        <v>28388188.600000001</v>
      </c>
      <c r="C49" s="75">
        <v>51867262.579999976</v>
      </c>
      <c r="D49" s="75">
        <v>80255451.180000022</v>
      </c>
      <c r="E49" s="75">
        <v>5419180.9299999988</v>
      </c>
      <c r="F49" s="75">
        <v>3958431.2299999995</v>
      </c>
      <c r="G49" s="75">
        <f>+D49-E49</f>
        <v>74836270.25000003</v>
      </c>
    </row>
    <row r="50" spans="1:7" x14ac:dyDescent="0.25">
      <c r="A50" s="85" t="s">
        <v>351</v>
      </c>
      <c r="B50" s="75">
        <v>5073858.3199999994</v>
      </c>
      <c r="C50" s="75">
        <v>1625775.5999999999</v>
      </c>
      <c r="D50" s="75">
        <v>6699633.9200000009</v>
      </c>
      <c r="E50" s="75">
        <v>1254141.2800000003</v>
      </c>
      <c r="F50" s="75">
        <v>1218547.8400000003</v>
      </c>
      <c r="G50" s="75">
        <f t="shared" ref="G50:G57" si="10">+D50-E50</f>
        <v>5445492.6400000006</v>
      </c>
    </row>
    <row r="51" spans="1:7" x14ac:dyDescent="0.25">
      <c r="A51" s="85" t="s">
        <v>352</v>
      </c>
      <c r="B51" s="75">
        <v>4879539.1900000004</v>
      </c>
      <c r="C51" s="75">
        <v>3475307.209999999</v>
      </c>
      <c r="D51" s="75">
        <v>8354846.4000000004</v>
      </c>
      <c r="E51" s="75">
        <v>537768.44000000006</v>
      </c>
      <c r="F51" s="75">
        <v>396481.60000000003</v>
      </c>
      <c r="G51" s="75">
        <f t="shared" si="10"/>
        <v>7817077.96</v>
      </c>
    </row>
    <row r="52" spans="1:7" x14ac:dyDescent="0.25">
      <c r="A52" s="85" t="s">
        <v>353</v>
      </c>
      <c r="B52" s="75">
        <v>1339653</v>
      </c>
      <c r="C52" s="75">
        <v>430743.77999999997</v>
      </c>
      <c r="D52" s="75">
        <v>1770396.78</v>
      </c>
      <c r="E52" s="75">
        <v>0</v>
      </c>
      <c r="F52" s="75">
        <v>0</v>
      </c>
      <c r="G52" s="75">
        <f t="shared" si="10"/>
        <v>1770396.78</v>
      </c>
    </row>
    <row r="53" spans="1:7" x14ac:dyDescent="0.25">
      <c r="A53" s="85" t="s">
        <v>354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7" x14ac:dyDescent="0.25">
      <c r="A54" s="85" t="s">
        <v>355</v>
      </c>
      <c r="B54" s="75">
        <v>3250619.46</v>
      </c>
      <c r="C54" s="75">
        <v>4195856.8100000005</v>
      </c>
      <c r="D54" s="75">
        <v>7446476.2700000033</v>
      </c>
      <c r="E54" s="75">
        <v>435263.07</v>
      </c>
      <c r="F54" s="75">
        <v>329793.69999999995</v>
      </c>
      <c r="G54" s="75">
        <f t="shared" si="10"/>
        <v>7011213.200000003</v>
      </c>
    </row>
    <row r="55" spans="1:7" x14ac:dyDescent="0.25">
      <c r="A55" s="85" t="s">
        <v>356</v>
      </c>
      <c r="B55" s="75">
        <v>0</v>
      </c>
      <c r="C55" s="75">
        <v>36000</v>
      </c>
      <c r="D55" s="75">
        <v>36000</v>
      </c>
      <c r="E55" s="75">
        <v>0</v>
      </c>
      <c r="F55" s="75">
        <v>0</v>
      </c>
      <c r="G55" s="75">
        <f t="shared" si="10"/>
        <v>36000</v>
      </c>
    </row>
    <row r="56" spans="1:7" x14ac:dyDescent="0.25">
      <c r="A56" s="85" t="s">
        <v>357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10"/>
        <v>0</v>
      </c>
    </row>
    <row r="57" spans="1:7" x14ac:dyDescent="0.25">
      <c r="A57" s="85" t="s">
        <v>358</v>
      </c>
      <c r="B57" s="75">
        <v>45455.65</v>
      </c>
      <c r="C57" s="75">
        <v>1030569.61</v>
      </c>
      <c r="D57" s="75">
        <v>1076025.26</v>
      </c>
      <c r="E57" s="75">
        <v>122722.19</v>
      </c>
      <c r="F57" s="75">
        <v>122722.19</v>
      </c>
      <c r="G57" s="75">
        <f t="shared" si="10"/>
        <v>953303.07000000007</v>
      </c>
    </row>
    <row r="58" spans="1:7" x14ac:dyDescent="0.25">
      <c r="A58" s="84" t="s">
        <v>359</v>
      </c>
      <c r="B58" s="83">
        <f t="shared" ref="B58:G58" si="11">SUM(B59:B61)</f>
        <v>8729662.8499999996</v>
      </c>
      <c r="C58" s="83">
        <f t="shared" si="11"/>
        <v>61134916.939999998</v>
      </c>
      <c r="D58" s="83">
        <f t="shared" si="11"/>
        <v>69864579.789999992</v>
      </c>
      <c r="E58" s="83">
        <f t="shared" si="11"/>
        <v>31904866.670000002</v>
      </c>
      <c r="F58" s="83">
        <f t="shared" si="11"/>
        <v>31904866.670000002</v>
      </c>
      <c r="G58" s="83">
        <f t="shared" si="11"/>
        <v>37959713.11999999</v>
      </c>
    </row>
    <row r="59" spans="1:7" x14ac:dyDescent="0.25">
      <c r="A59" s="85" t="s">
        <v>360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361</v>
      </c>
      <c r="B60" s="75">
        <v>8729662.8499999996</v>
      </c>
      <c r="C60" s="75">
        <v>61134916.939999998</v>
      </c>
      <c r="D60" s="75">
        <v>69864579.789999992</v>
      </c>
      <c r="E60" s="75">
        <v>31904866.670000002</v>
      </c>
      <c r="F60" s="75">
        <v>31904866.670000002</v>
      </c>
      <c r="G60" s="75">
        <f t="shared" ref="G60:G61" si="12">D60-E60</f>
        <v>37959713.11999999</v>
      </c>
    </row>
    <row r="61" spans="1:7" x14ac:dyDescent="0.25">
      <c r="A61" s="85" t="s">
        <v>362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7" x14ac:dyDescent="0.25">
      <c r="A62" s="84" t="s">
        <v>363</v>
      </c>
      <c r="B62" s="83">
        <f t="shared" ref="B62:G62" si="13">SUM(B63:B67,B69:B70)</f>
        <v>0</v>
      </c>
      <c r="C62" s="83">
        <f t="shared" si="13"/>
        <v>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 x14ac:dyDescent="0.25">
      <c r="A63" s="85" t="s">
        <v>364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365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25">
      <c r="A65" s="85" t="s">
        <v>366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25">
      <c r="A66" s="85" t="s">
        <v>367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25">
      <c r="A67" s="85" t="s">
        <v>368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25">
      <c r="A68" s="85" t="s">
        <v>369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25">
      <c r="A69" s="85" t="s">
        <v>370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25">
      <c r="A70" s="85" t="s">
        <v>371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25">
      <c r="A71" s="84" t="s">
        <v>372</v>
      </c>
      <c r="B71" s="83">
        <f t="shared" ref="B71:G71" si="15">SUM(B72:B74)</f>
        <v>0</v>
      </c>
      <c r="C71" s="83">
        <f t="shared" si="15"/>
        <v>0</v>
      </c>
      <c r="D71" s="83">
        <f t="shared" si="15"/>
        <v>0</v>
      </c>
      <c r="E71" s="83">
        <f t="shared" si="15"/>
        <v>0</v>
      </c>
      <c r="F71" s="83">
        <f t="shared" si="15"/>
        <v>0</v>
      </c>
      <c r="G71" s="83">
        <f t="shared" si="15"/>
        <v>0</v>
      </c>
    </row>
    <row r="72" spans="1:7" x14ac:dyDescent="0.25">
      <c r="A72" s="85" t="s">
        <v>373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374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25">
      <c r="A74" s="85" t="s">
        <v>375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6"/>
        <v>0</v>
      </c>
    </row>
    <row r="75" spans="1:7" x14ac:dyDescent="0.25">
      <c r="A75" s="84" t="s">
        <v>376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25">
      <c r="A76" s="85" t="s">
        <v>377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378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25">
      <c r="A78" s="85" t="s">
        <v>379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25">
      <c r="A79" s="85" t="s">
        <v>380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25">
      <c r="A80" s="85" t="s">
        <v>381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25">
      <c r="A81" s="85" t="s">
        <v>382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25">
      <c r="A82" s="85" t="s">
        <v>383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384</v>
      </c>
      <c r="B84" s="83">
        <f t="shared" ref="B84:G84" si="19">SUM(B85,B93,B103,B113,B123,B133,B137,B146,B150)</f>
        <v>2443703898.6100011</v>
      </c>
      <c r="C84" s="83">
        <f t="shared" si="19"/>
        <v>80073498.899999976</v>
      </c>
      <c r="D84" s="83">
        <f t="shared" si="19"/>
        <v>2523777397.5099993</v>
      </c>
      <c r="E84" s="83">
        <f t="shared" si="19"/>
        <v>1012445524.8599998</v>
      </c>
      <c r="F84" s="83">
        <f t="shared" si="19"/>
        <v>1005484413.8699992</v>
      </c>
      <c r="G84" s="83">
        <f t="shared" si="19"/>
        <v>1511331872.6499999</v>
      </c>
    </row>
    <row r="85" spans="1:7" x14ac:dyDescent="0.25">
      <c r="A85" s="84" t="s">
        <v>311</v>
      </c>
      <c r="B85" s="83">
        <f t="shared" ref="B85:G85" si="20">SUM(B86:B92)</f>
        <v>2220142895.8000007</v>
      </c>
      <c r="C85" s="83">
        <f t="shared" si="20"/>
        <v>-61860699.409999996</v>
      </c>
      <c r="D85" s="83">
        <f t="shared" si="20"/>
        <v>2158282196.3899999</v>
      </c>
      <c r="E85" s="83">
        <f t="shared" si="20"/>
        <v>909062023.41999972</v>
      </c>
      <c r="F85" s="83">
        <f t="shared" si="20"/>
        <v>904159155.29999924</v>
      </c>
      <c r="G85" s="83">
        <f t="shared" si="20"/>
        <v>1249220172.9699998</v>
      </c>
    </row>
    <row r="86" spans="1:7" x14ac:dyDescent="0.25">
      <c r="A86" s="85" t="s">
        <v>312</v>
      </c>
      <c r="B86" s="75">
        <v>577543815.74000013</v>
      </c>
      <c r="C86" s="75">
        <v>3940038.3400000026</v>
      </c>
      <c r="D86" s="75">
        <v>581483854.08000004</v>
      </c>
      <c r="E86" s="75">
        <v>290965535.3099997</v>
      </c>
      <c r="F86" s="75">
        <v>290965534.79999965</v>
      </c>
      <c r="G86" s="75">
        <f>+D86-E86</f>
        <v>290518318.77000034</v>
      </c>
    </row>
    <row r="87" spans="1:7" x14ac:dyDescent="0.25">
      <c r="A87" s="85" t="s">
        <v>313</v>
      </c>
      <c r="B87" s="75">
        <v>76727363.870000049</v>
      </c>
      <c r="C87" s="75">
        <v>23797901.949999996</v>
      </c>
      <c r="D87" s="75">
        <v>100525265.82000001</v>
      </c>
      <c r="E87" s="75">
        <v>54950468.49000001</v>
      </c>
      <c r="F87" s="75">
        <v>54950467.520000003</v>
      </c>
      <c r="G87" s="75">
        <f t="shared" ref="G87:G92" si="21">+D87-E87</f>
        <v>45574797.329999998</v>
      </c>
    </row>
    <row r="88" spans="1:7" x14ac:dyDescent="0.25">
      <c r="A88" s="85" t="s">
        <v>314</v>
      </c>
      <c r="B88" s="75">
        <v>309660939.64999998</v>
      </c>
      <c r="C88" s="75">
        <v>1882249.1600000015</v>
      </c>
      <c r="D88" s="75">
        <v>311543188.80999982</v>
      </c>
      <c r="E88" s="75">
        <v>96641931.329999983</v>
      </c>
      <c r="F88" s="75">
        <v>96641928.719999969</v>
      </c>
      <c r="G88" s="75">
        <f t="shared" si="21"/>
        <v>214901257.47999984</v>
      </c>
    </row>
    <row r="89" spans="1:7" x14ac:dyDescent="0.25">
      <c r="A89" s="85" t="s">
        <v>315</v>
      </c>
      <c r="B89" s="75">
        <v>203936857.87999994</v>
      </c>
      <c r="C89" s="75">
        <v>18552835.320000011</v>
      </c>
      <c r="D89" s="75">
        <v>222489693.19999996</v>
      </c>
      <c r="E89" s="75">
        <v>89908473.099999994</v>
      </c>
      <c r="F89" s="75">
        <v>85005617.459999993</v>
      </c>
      <c r="G89" s="75">
        <f t="shared" si="21"/>
        <v>132581220.09999996</v>
      </c>
    </row>
    <row r="90" spans="1:7" x14ac:dyDescent="0.25">
      <c r="A90" s="85" t="s">
        <v>316</v>
      </c>
      <c r="B90" s="75">
        <v>737912274.6900003</v>
      </c>
      <c r="C90" s="75">
        <v>-28130126.100000001</v>
      </c>
      <c r="D90" s="75">
        <v>709782148.59000003</v>
      </c>
      <c r="E90" s="75">
        <v>305929713.26999998</v>
      </c>
      <c r="F90" s="75">
        <v>305929706.52999973</v>
      </c>
      <c r="G90" s="75">
        <f t="shared" si="21"/>
        <v>403852435.32000005</v>
      </c>
    </row>
    <row r="91" spans="1:7" x14ac:dyDescent="0.25">
      <c r="A91" s="85" t="s">
        <v>317</v>
      </c>
      <c r="B91" s="75">
        <v>106352572.25</v>
      </c>
      <c r="C91" s="75">
        <v>-40690254.150000006</v>
      </c>
      <c r="D91" s="75">
        <v>65662318.100000009</v>
      </c>
      <c r="E91" s="75">
        <v>0</v>
      </c>
      <c r="F91" s="75">
        <v>0</v>
      </c>
      <c r="G91" s="75">
        <f t="shared" si="21"/>
        <v>65662318.100000009</v>
      </c>
    </row>
    <row r="92" spans="1:7" x14ac:dyDescent="0.25">
      <c r="A92" s="85" t="s">
        <v>318</v>
      </c>
      <c r="B92" s="75">
        <v>208009071.72000021</v>
      </c>
      <c r="C92" s="75">
        <v>-41213343.93</v>
      </c>
      <c r="D92" s="75">
        <v>166795727.79000002</v>
      </c>
      <c r="E92" s="75">
        <v>70665901.920000046</v>
      </c>
      <c r="F92" s="75">
        <v>70665900.270000041</v>
      </c>
      <c r="G92" s="75">
        <f t="shared" si="21"/>
        <v>96129825.869999975</v>
      </c>
    </row>
    <row r="93" spans="1:7" x14ac:dyDescent="0.25">
      <c r="A93" s="84" t="s">
        <v>319</v>
      </c>
      <c r="B93" s="83">
        <f t="shared" ref="B93:G93" si="22">SUM(B94:B102)</f>
        <v>40908495.649999999</v>
      </c>
      <c r="C93" s="83">
        <f t="shared" si="22"/>
        <v>4334683.2899999954</v>
      </c>
      <c r="D93" s="83">
        <f t="shared" si="22"/>
        <v>45243178.939999998</v>
      </c>
      <c r="E93" s="83">
        <f t="shared" si="22"/>
        <v>20012490.270000003</v>
      </c>
      <c r="F93" s="83">
        <f t="shared" si="22"/>
        <v>18839025.789999999</v>
      </c>
      <c r="G93" s="83">
        <f t="shared" si="22"/>
        <v>25230688.669999994</v>
      </c>
    </row>
    <row r="94" spans="1:7" x14ac:dyDescent="0.25">
      <c r="A94" s="85" t="s">
        <v>320</v>
      </c>
      <c r="B94" s="75">
        <v>22485607.829999998</v>
      </c>
      <c r="C94" s="75">
        <v>-293121.12</v>
      </c>
      <c r="D94" s="75">
        <v>22192486.710000001</v>
      </c>
      <c r="E94" s="75">
        <v>9316052.5500000007</v>
      </c>
      <c r="F94" s="75">
        <v>8922120.3399999999</v>
      </c>
      <c r="G94" s="75">
        <f>+D94-E94</f>
        <v>12876434.16</v>
      </c>
    </row>
    <row r="95" spans="1:7" x14ac:dyDescent="0.25">
      <c r="A95" s="85" t="s">
        <v>321</v>
      </c>
      <c r="B95" s="75">
        <v>2423982.4500000002</v>
      </c>
      <c r="C95" s="75">
        <v>-96379.32</v>
      </c>
      <c r="D95" s="75">
        <v>2327603.13</v>
      </c>
      <c r="E95" s="75">
        <v>1120502.8</v>
      </c>
      <c r="F95" s="75">
        <v>1007836.62</v>
      </c>
      <c r="G95" s="75">
        <f t="shared" ref="G95:G102" si="23">+D95-E95</f>
        <v>1207100.3299999998</v>
      </c>
    </row>
    <row r="96" spans="1:7" x14ac:dyDescent="0.25">
      <c r="A96" s="85" t="s">
        <v>322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25">
      <c r="A97" s="85" t="s">
        <v>323</v>
      </c>
      <c r="B97" s="75">
        <v>3923072.3199999994</v>
      </c>
      <c r="C97" s="75">
        <v>328411.05000000005</v>
      </c>
      <c r="D97" s="75">
        <v>4251483.37</v>
      </c>
      <c r="E97" s="75">
        <v>2543151.0200000005</v>
      </c>
      <c r="F97" s="75">
        <v>2353320.29</v>
      </c>
      <c r="G97" s="75">
        <f t="shared" si="23"/>
        <v>1708332.3499999996</v>
      </c>
    </row>
    <row r="98" spans="1:7" x14ac:dyDescent="0.25">
      <c r="A98" s="87" t="s">
        <v>324</v>
      </c>
      <c r="B98" s="75">
        <v>2571939.9500000002</v>
      </c>
      <c r="C98" s="75">
        <v>4541002.7099999953</v>
      </c>
      <c r="D98" s="75">
        <v>7112942.6599999974</v>
      </c>
      <c r="E98" s="75">
        <v>2791520.8699999996</v>
      </c>
      <c r="F98" s="75">
        <v>2614140.1299999994</v>
      </c>
      <c r="G98" s="75">
        <f t="shared" si="23"/>
        <v>4321421.7899999972</v>
      </c>
    </row>
    <row r="99" spans="1:7" x14ac:dyDescent="0.25">
      <c r="A99" s="85" t="s">
        <v>325</v>
      </c>
      <c r="B99" s="75">
        <v>6530256.54</v>
      </c>
      <c r="C99" s="75">
        <v>-640597.19000000029</v>
      </c>
      <c r="D99" s="75">
        <v>5889659.3499999987</v>
      </c>
      <c r="E99" s="75">
        <v>2622714.8299999987</v>
      </c>
      <c r="F99" s="75">
        <v>2498489.2699999991</v>
      </c>
      <c r="G99" s="75">
        <f t="shared" si="23"/>
        <v>3266944.52</v>
      </c>
    </row>
    <row r="100" spans="1:7" x14ac:dyDescent="0.25">
      <c r="A100" s="85" t="s">
        <v>326</v>
      </c>
      <c r="B100" s="75">
        <v>310329</v>
      </c>
      <c r="C100" s="75">
        <v>-91823.65</v>
      </c>
      <c r="D100" s="75">
        <v>218505.35</v>
      </c>
      <c r="E100" s="75">
        <v>93721.23000000001</v>
      </c>
      <c r="F100" s="75">
        <v>58793.73000000001</v>
      </c>
      <c r="G100" s="75">
        <f t="shared" si="23"/>
        <v>124784.12</v>
      </c>
    </row>
    <row r="101" spans="1:7" x14ac:dyDescent="0.25">
      <c r="A101" s="85" t="s">
        <v>327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 x14ac:dyDescent="0.25">
      <c r="A102" s="85" t="s">
        <v>328</v>
      </c>
      <c r="B102" s="75">
        <v>2663307.56</v>
      </c>
      <c r="C102" s="75">
        <v>587190.81000000029</v>
      </c>
      <c r="D102" s="75">
        <v>3250498.3700000006</v>
      </c>
      <c r="E102" s="75">
        <v>1524826.9700000007</v>
      </c>
      <c r="F102" s="75">
        <v>1384325.4100000006</v>
      </c>
      <c r="G102" s="75">
        <f t="shared" si="23"/>
        <v>1725671.4</v>
      </c>
    </row>
    <row r="103" spans="1:7" x14ac:dyDescent="0.25">
      <c r="A103" s="84" t="s">
        <v>329</v>
      </c>
      <c r="B103" s="83">
        <f t="shared" ref="B103:G103" si="24">SUM(B104:B112)</f>
        <v>149974657.55000001</v>
      </c>
      <c r="C103" s="83">
        <f t="shared" si="24"/>
        <v>66933057.169999987</v>
      </c>
      <c r="D103" s="83">
        <f t="shared" si="24"/>
        <v>216907714.71999997</v>
      </c>
      <c r="E103" s="83">
        <f t="shared" si="24"/>
        <v>66391343.719999999</v>
      </c>
      <c r="F103" s="83">
        <f t="shared" si="24"/>
        <v>65556552.780000001</v>
      </c>
      <c r="G103" s="83">
        <f t="shared" si="24"/>
        <v>150516370.99999994</v>
      </c>
    </row>
    <row r="104" spans="1:7" x14ac:dyDescent="0.25">
      <c r="A104" s="85" t="s">
        <v>330</v>
      </c>
      <c r="B104" s="75">
        <v>48736061.739999995</v>
      </c>
      <c r="C104" s="75">
        <v>-3779830.6999999979</v>
      </c>
      <c r="D104" s="75">
        <v>44956231.039999992</v>
      </c>
      <c r="E104" s="75">
        <v>16222409.639999997</v>
      </c>
      <c r="F104" s="75">
        <v>15862339.949999997</v>
      </c>
      <c r="G104" s="75">
        <f>+D104-E104</f>
        <v>28733821.399999995</v>
      </c>
    </row>
    <row r="105" spans="1:7" x14ac:dyDescent="0.25">
      <c r="A105" s="85" t="s">
        <v>331</v>
      </c>
      <c r="B105" s="75">
        <v>24710283.789999999</v>
      </c>
      <c r="C105" s="75">
        <v>-1492664.7799999993</v>
      </c>
      <c r="D105" s="75">
        <v>23217619.009999998</v>
      </c>
      <c r="E105" s="75">
        <v>21001990.370000005</v>
      </c>
      <c r="F105" s="75">
        <v>20904115.370000005</v>
      </c>
      <c r="G105" s="75">
        <f t="shared" ref="G105:G112" si="25">+D105-E105</f>
        <v>2215628.6399999931</v>
      </c>
    </row>
    <row r="106" spans="1:7" x14ac:dyDescent="0.25">
      <c r="A106" s="85" t="s">
        <v>332</v>
      </c>
      <c r="B106" s="75">
        <v>1143070.18</v>
      </c>
      <c r="C106" s="75">
        <v>481777.44000000012</v>
      </c>
      <c r="D106" s="75">
        <v>1624847.6199999999</v>
      </c>
      <c r="E106" s="75">
        <v>631616.62999999989</v>
      </c>
      <c r="F106" s="75">
        <v>580184.53999999992</v>
      </c>
      <c r="G106" s="75">
        <f t="shared" si="25"/>
        <v>993230.99</v>
      </c>
    </row>
    <row r="107" spans="1:7" x14ac:dyDescent="0.25">
      <c r="A107" s="85" t="s">
        <v>333</v>
      </c>
      <c r="B107" s="75">
        <v>8536088.5200000014</v>
      </c>
      <c r="C107" s="75">
        <v>51894091.349999994</v>
      </c>
      <c r="D107" s="75">
        <v>60430179.869999982</v>
      </c>
      <c r="E107" s="75">
        <v>78502.399999999994</v>
      </c>
      <c r="F107" s="75">
        <v>78502.399999999994</v>
      </c>
      <c r="G107" s="75">
        <f t="shared" si="25"/>
        <v>60351677.469999984</v>
      </c>
    </row>
    <row r="108" spans="1:7" x14ac:dyDescent="0.25">
      <c r="A108" s="85" t="s">
        <v>334</v>
      </c>
      <c r="B108" s="75">
        <v>7431211.2999999998</v>
      </c>
      <c r="C108" s="75">
        <v>25256045.260000002</v>
      </c>
      <c r="D108" s="75">
        <v>32687256.559999999</v>
      </c>
      <c r="E108" s="75">
        <v>5554177.8599999994</v>
      </c>
      <c r="F108" s="75">
        <v>5345127.6999999993</v>
      </c>
      <c r="G108" s="75">
        <f t="shared" si="25"/>
        <v>27133078.699999999</v>
      </c>
    </row>
    <row r="109" spans="1:7" x14ac:dyDescent="0.25">
      <c r="A109" s="85" t="s">
        <v>335</v>
      </c>
      <c r="B109" s="75">
        <v>60000</v>
      </c>
      <c r="C109" s="75">
        <v>417200</v>
      </c>
      <c r="D109" s="75">
        <v>477200</v>
      </c>
      <c r="E109" s="75">
        <v>8400</v>
      </c>
      <c r="F109" s="75">
        <v>0</v>
      </c>
      <c r="G109" s="75">
        <f t="shared" si="25"/>
        <v>468800</v>
      </c>
    </row>
    <row r="110" spans="1:7" x14ac:dyDescent="0.25">
      <c r="A110" s="85" t="s">
        <v>336</v>
      </c>
      <c r="B110" s="75">
        <v>1616345.05</v>
      </c>
      <c r="C110" s="75">
        <v>1337938.4700000007</v>
      </c>
      <c r="D110" s="75">
        <v>2954283.5199999996</v>
      </c>
      <c r="E110" s="75">
        <v>719321.62</v>
      </c>
      <c r="F110" s="75">
        <v>624007.78</v>
      </c>
      <c r="G110" s="75">
        <f t="shared" si="25"/>
        <v>2234961.8999999994</v>
      </c>
    </row>
    <row r="111" spans="1:7" x14ac:dyDescent="0.25">
      <c r="A111" s="85" t="s">
        <v>337</v>
      </c>
      <c r="B111" s="75">
        <v>8000000</v>
      </c>
      <c r="C111" s="75">
        <v>-7230283.8799999999</v>
      </c>
      <c r="D111" s="75">
        <v>769716.12</v>
      </c>
      <c r="E111" s="75">
        <v>11105.16</v>
      </c>
      <c r="F111" s="75">
        <v>0</v>
      </c>
      <c r="G111" s="75">
        <f t="shared" si="25"/>
        <v>758610.96</v>
      </c>
    </row>
    <row r="112" spans="1:7" x14ac:dyDescent="0.25">
      <c r="A112" s="85" t="s">
        <v>338</v>
      </c>
      <c r="B112" s="75">
        <v>49741596.969999999</v>
      </c>
      <c r="C112" s="75">
        <v>48784.01</v>
      </c>
      <c r="D112" s="75">
        <v>49790380.979999982</v>
      </c>
      <c r="E112" s="75">
        <v>22163820.040000003</v>
      </c>
      <c r="F112" s="75">
        <v>22162275.040000003</v>
      </c>
      <c r="G112" s="75">
        <f t="shared" si="25"/>
        <v>27626560.939999979</v>
      </c>
    </row>
    <row r="113" spans="1:7" x14ac:dyDescent="0.25">
      <c r="A113" s="84" t="s">
        <v>339</v>
      </c>
      <c r="B113" s="83">
        <f t="shared" ref="B113:G113" si="26">SUM(B114:B122)</f>
        <v>0</v>
      </c>
      <c r="C113" s="83">
        <f t="shared" si="26"/>
        <v>41642684.160000004</v>
      </c>
      <c r="D113" s="83">
        <f t="shared" si="26"/>
        <v>41642684.160000004</v>
      </c>
      <c r="E113" s="83">
        <f t="shared" si="26"/>
        <v>139922.58000000002</v>
      </c>
      <c r="F113" s="83">
        <f t="shared" si="26"/>
        <v>89935.13</v>
      </c>
      <c r="G113" s="83">
        <f t="shared" si="26"/>
        <v>41502761.580000006</v>
      </c>
    </row>
    <row r="114" spans="1:7" x14ac:dyDescent="0.25">
      <c r="A114" s="85" t="s">
        <v>340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341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7">D115-E115</f>
        <v>0</v>
      </c>
    </row>
    <row r="116" spans="1:7" x14ac:dyDescent="0.25">
      <c r="A116" s="85" t="s">
        <v>342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7"/>
        <v>0</v>
      </c>
    </row>
    <row r="117" spans="1:7" x14ac:dyDescent="0.25">
      <c r="A117" s="85" t="s">
        <v>343</v>
      </c>
      <c r="B117" s="75">
        <v>0</v>
      </c>
      <c r="C117" s="75">
        <v>41642684.160000004</v>
      </c>
      <c r="D117" s="75">
        <v>41642684.160000004</v>
      </c>
      <c r="E117" s="75">
        <v>139922.58000000002</v>
      </c>
      <c r="F117" s="75">
        <v>89935.13</v>
      </c>
      <c r="G117" s="75">
        <f t="shared" si="27"/>
        <v>41502761.580000006</v>
      </c>
    </row>
    <row r="118" spans="1:7" x14ac:dyDescent="0.25">
      <c r="A118" s="85" t="s">
        <v>344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7"/>
        <v>0</v>
      </c>
    </row>
    <row r="119" spans="1:7" x14ac:dyDescent="0.25">
      <c r="A119" s="85" t="s">
        <v>345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7"/>
        <v>0</v>
      </c>
    </row>
    <row r="120" spans="1:7" x14ac:dyDescent="0.25">
      <c r="A120" s="85" t="s">
        <v>346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7"/>
        <v>0</v>
      </c>
    </row>
    <row r="121" spans="1:7" x14ac:dyDescent="0.25">
      <c r="A121" s="85" t="s">
        <v>347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7"/>
        <v>0</v>
      </c>
    </row>
    <row r="122" spans="1:7" x14ac:dyDescent="0.25">
      <c r="A122" s="85" t="s">
        <v>348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7"/>
        <v>0</v>
      </c>
    </row>
    <row r="123" spans="1:7" x14ac:dyDescent="0.25">
      <c r="A123" s="84" t="s">
        <v>349</v>
      </c>
      <c r="B123" s="83">
        <f t="shared" ref="B123:G123" si="28">SUM(B124:B132)</f>
        <v>11000000</v>
      </c>
      <c r="C123" s="83">
        <f t="shared" si="28"/>
        <v>2632337.9699999997</v>
      </c>
      <c r="D123" s="83">
        <f t="shared" si="28"/>
        <v>13632337.970000001</v>
      </c>
      <c r="E123" s="83">
        <f t="shared" si="28"/>
        <v>6670</v>
      </c>
      <c r="F123" s="83">
        <f t="shared" si="28"/>
        <v>6670</v>
      </c>
      <c r="G123" s="83">
        <f t="shared" si="28"/>
        <v>13625667.970000001</v>
      </c>
    </row>
    <row r="124" spans="1:7" x14ac:dyDescent="0.25">
      <c r="A124" s="85" t="s">
        <v>350</v>
      </c>
      <c r="B124" s="75">
        <v>0</v>
      </c>
      <c r="C124" s="75">
        <v>1527985.45</v>
      </c>
      <c r="D124" s="75">
        <v>1527985.45</v>
      </c>
      <c r="E124" s="75">
        <v>6670</v>
      </c>
      <c r="F124" s="75">
        <v>6670</v>
      </c>
      <c r="G124" s="75">
        <f>+D124-E124</f>
        <v>1521315.45</v>
      </c>
    </row>
    <row r="125" spans="1:7" x14ac:dyDescent="0.25">
      <c r="A125" s="85" t="s">
        <v>351</v>
      </c>
      <c r="B125" s="75">
        <v>0</v>
      </c>
      <c r="C125" s="75">
        <v>101653.52000000002</v>
      </c>
      <c r="D125" s="75">
        <v>101653.52000000002</v>
      </c>
      <c r="E125" s="75">
        <v>0</v>
      </c>
      <c r="F125" s="75">
        <v>0</v>
      </c>
      <c r="G125" s="75">
        <f t="shared" ref="G125:G132" si="29">+D125-E125</f>
        <v>101653.52000000002</v>
      </c>
    </row>
    <row r="126" spans="1:7" x14ac:dyDescent="0.25">
      <c r="A126" s="85" t="s">
        <v>352</v>
      </c>
      <c r="B126" s="75">
        <v>11000000</v>
      </c>
      <c r="C126" s="75">
        <v>864699</v>
      </c>
      <c r="D126" s="75">
        <v>11864699</v>
      </c>
      <c r="E126" s="75">
        <v>0</v>
      </c>
      <c r="F126" s="75">
        <v>0</v>
      </c>
      <c r="G126" s="75">
        <f t="shared" si="29"/>
        <v>11864699</v>
      </c>
    </row>
    <row r="127" spans="1:7" x14ac:dyDescent="0.25">
      <c r="A127" s="85" t="s">
        <v>353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9"/>
        <v>0</v>
      </c>
    </row>
    <row r="128" spans="1:7" x14ac:dyDescent="0.25">
      <c r="A128" s="85" t="s">
        <v>354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9"/>
        <v>0</v>
      </c>
    </row>
    <row r="129" spans="1:7" x14ac:dyDescent="0.25">
      <c r="A129" s="85" t="s">
        <v>355</v>
      </c>
      <c r="B129" s="75">
        <v>0</v>
      </c>
      <c r="C129" s="75">
        <v>24000</v>
      </c>
      <c r="D129" s="75">
        <v>24000</v>
      </c>
      <c r="E129" s="75">
        <v>0</v>
      </c>
      <c r="F129" s="75">
        <v>0</v>
      </c>
      <c r="G129" s="75">
        <f t="shared" si="29"/>
        <v>24000</v>
      </c>
    </row>
    <row r="130" spans="1:7" x14ac:dyDescent="0.25">
      <c r="A130" s="85" t="s">
        <v>356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9"/>
        <v>0</v>
      </c>
    </row>
    <row r="131" spans="1:7" x14ac:dyDescent="0.25">
      <c r="A131" s="85" t="s">
        <v>357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9"/>
        <v>0</v>
      </c>
    </row>
    <row r="132" spans="1:7" x14ac:dyDescent="0.25">
      <c r="A132" s="85" t="s">
        <v>358</v>
      </c>
      <c r="B132" s="75">
        <v>0</v>
      </c>
      <c r="C132" s="75">
        <v>114000</v>
      </c>
      <c r="D132" s="75">
        <v>114000</v>
      </c>
      <c r="E132" s="75">
        <v>0</v>
      </c>
      <c r="F132" s="75">
        <v>0</v>
      </c>
      <c r="G132" s="75">
        <f t="shared" si="29"/>
        <v>114000</v>
      </c>
    </row>
    <row r="133" spans="1:7" x14ac:dyDescent="0.25">
      <c r="A133" s="84" t="s">
        <v>359</v>
      </c>
      <c r="B133" s="83">
        <f t="shared" ref="B133:G133" si="30">SUM(B134:B136)</f>
        <v>21677849.609999999</v>
      </c>
      <c r="C133" s="83">
        <f t="shared" si="30"/>
        <v>26391435.719999991</v>
      </c>
      <c r="D133" s="83">
        <f t="shared" si="30"/>
        <v>48069285.329999991</v>
      </c>
      <c r="E133" s="83">
        <f t="shared" si="30"/>
        <v>16833074.869999997</v>
      </c>
      <c r="F133" s="83">
        <f t="shared" si="30"/>
        <v>16833074.869999997</v>
      </c>
      <c r="G133" s="83">
        <f t="shared" si="30"/>
        <v>31236210.459999993</v>
      </c>
    </row>
    <row r="134" spans="1:7" x14ac:dyDescent="0.25">
      <c r="A134" s="85" t="s">
        <v>360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361</v>
      </c>
      <c r="B135" s="75">
        <v>21677849.609999999</v>
      </c>
      <c r="C135" s="75">
        <v>26391435.719999991</v>
      </c>
      <c r="D135" s="75">
        <v>48069285.329999991</v>
      </c>
      <c r="E135" s="75">
        <v>16833074.869999997</v>
      </c>
      <c r="F135" s="75">
        <v>16833074.869999997</v>
      </c>
      <c r="G135" s="75">
        <f t="shared" ref="G135:G136" si="31">D135-E135</f>
        <v>31236210.459999993</v>
      </c>
    </row>
    <row r="136" spans="1:7" x14ac:dyDescent="0.25">
      <c r="A136" s="85" t="s">
        <v>362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1"/>
        <v>0</v>
      </c>
    </row>
    <row r="137" spans="1:7" x14ac:dyDescent="0.25">
      <c r="A137" s="84" t="s">
        <v>363</v>
      </c>
      <c r="B137" s="83">
        <f t="shared" ref="B137:G137" si="32">SUM(B138:B142,B144:B145)</f>
        <v>0</v>
      </c>
      <c r="C137" s="83">
        <f t="shared" si="32"/>
        <v>0</v>
      </c>
      <c r="D137" s="83">
        <f t="shared" si="32"/>
        <v>0</v>
      </c>
      <c r="E137" s="83">
        <f t="shared" si="32"/>
        <v>0</v>
      </c>
      <c r="F137" s="83">
        <f t="shared" si="32"/>
        <v>0</v>
      </c>
      <c r="G137" s="83">
        <f t="shared" si="32"/>
        <v>0</v>
      </c>
    </row>
    <row r="138" spans="1:7" x14ac:dyDescent="0.25">
      <c r="A138" s="85" t="s">
        <v>364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365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3">D139-E139</f>
        <v>0</v>
      </c>
    </row>
    <row r="140" spans="1:7" x14ac:dyDescent="0.25">
      <c r="A140" s="85" t="s">
        <v>366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3"/>
        <v>0</v>
      </c>
    </row>
    <row r="141" spans="1:7" x14ac:dyDescent="0.25">
      <c r="A141" s="85" t="s">
        <v>367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3"/>
        <v>0</v>
      </c>
    </row>
    <row r="142" spans="1:7" x14ac:dyDescent="0.25">
      <c r="A142" s="85" t="s">
        <v>368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3"/>
        <v>0</v>
      </c>
    </row>
    <row r="143" spans="1:7" x14ac:dyDescent="0.25">
      <c r="A143" s="85" t="s">
        <v>369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3"/>
        <v>0</v>
      </c>
    </row>
    <row r="144" spans="1:7" x14ac:dyDescent="0.25">
      <c r="A144" s="85" t="s">
        <v>370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3"/>
        <v>0</v>
      </c>
    </row>
    <row r="145" spans="1:7" x14ac:dyDescent="0.25">
      <c r="A145" s="85" t="s">
        <v>371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3"/>
        <v>0</v>
      </c>
    </row>
    <row r="146" spans="1:7" x14ac:dyDescent="0.25">
      <c r="A146" s="84" t="s">
        <v>372</v>
      </c>
      <c r="B146" s="83">
        <f t="shared" ref="B146:G146" si="34">SUM(B147:B149)</f>
        <v>0</v>
      </c>
      <c r="C146" s="83">
        <f t="shared" si="34"/>
        <v>0</v>
      </c>
      <c r="D146" s="83">
        <f t="shared" si="34"/>
        <v>0</v>
      </c>
      <c r="E146" s="83">
        <f t="shared" si="34"/>
        <v>0</v>
      </c>
      <c r="F146" s="83">
        <f t="shared" si="34"/>
        <v>0</v>
      </c>
      <c r="G146" s="83">
        <f t="shared" si="34"/>
        <v>0</v>
      </c>
    </row>
    <row r="147" spans="1:7" x14ac:dyDescent="0.25">
      <c r="A147" s="85" t="s">
        <v>373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374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5">D148-E148</f>
        <v>0</v>
      </c>
    </row>
    <row r="149" spans="1:7" x14ac:dyDescent="0.25">
      <c r="A149" s="85" t="s">
        <v>375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5"/>
        <v>0</v>
      </c>
    </row>
    <row r="150" spans="1:7" x14ac:dyDescent="0.25">
      <c r="A150" s="84" t="s">
        <v>376</v>
      </c>
      <c r="B150" s="83">
        <f t="shared" ref="B150:G150" si="36">SUM(B151:B157)</f>
        <v>0</v>
      </c>
      <c r="C150" s="83">
        <f t="shared" si="36"/>
        <v>0</v>
      </c>
      <c r="D150" s="83">
        <f t="shared" si="36"/>
        <v>0</v>
      </c>
      <c r="E150" s="83">
        <f t="shared" si="36"/>
        <v>0</v>
      </c>
      <c r="F150" s="83">
        <f t="shared" si="36"/>
        <v>0</v>
      </c>
      <c r="G150" s="83">
        <f t="shared" si="36"/>
        <v>0</v>
      </c>
    </row>
    <row r="151" spans="1:7" x14ac:dyDescent="0.25">
      <c r="A151" s="85" t="s">
        <v>377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378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7">D152-E152</f>
        <v>0</v>
      </c>
    </row>
    <row r="153" spans="1:7" x14ac:dyDescent="0.25">
      <c r="A153" s="85" t="s">
        <v>379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7"/>
        <v>0</v>
      </c>
    </row>
    <row r="154" spans="1:7" x14ac:dyDescent="0.25">
      <c r="A154" s="87" t="s">
        <v>380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7"/>
        <v>0</v>
      </c>
    </row>
    <row r="155" spans="1:7" x14ac:dyDescent="0.25">
      <c r="A155" s="85" t="s">
        <v>381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7"/>
        <v>0</v>
      </c>
    </row>
    <row r="156" spans="1:7" x14ac:dyDescent="0.25">
      <c r="A156" s="85" t="s">
        <v>382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7"/>
        <v>0</v>
      </c>
    </row>
    <row r="157" spans="1:7" x14ac:dyDescent="0.25">
      <c r="A157" s="85" t="s">
        <v>383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7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385</v>
      </c>
      <c r="B159" s="90">
        <f t="shared" ref="B159:G159" si="38">B9+B84</f>
        <v>4411404658.6100006</v>
      </c>
      <c r="C159" s="90">
        <f t="shared" si="38"/>
        <v>438364941.52999991</v>
      </c>
      <c r="D159" s="90">
        <f t="shared" si="38"/>
        <v>4849769600.1399994</v>
      </c>
      <c r="E159" s="90">
        <f t="shared" si="38"/>
        <v>1936143042.5</v>
      </c>
      <c r="F159" s="90">
        <f t="shared" si="38"/>
        <v>1901351249.6399992</v>
      </c>
      <c r="G159" s="90">
        <f t="shared" si="38"/>
        <v>2913626557.6399994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8:F38 B48:F48 B58:F58 B63:G70 B62:F62 B71:F85 B103:C103 B93:C93 E93:F93 B113:F113 B123:F123 B133:F133 B137:F137 B146:F146 B150:F150 B158:F159 E103:F103" unlockedFormula="1"/>
    <ignoredError sqref="G18 G28 G38 G48 G58 G62 G71:G85 G93 G103 G113 G123 G133 G137 G146 G150 G158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3" t="s">
        <v>386</v>
      </c>
      <c r="B1" s="174"/>
      <c r="C1" s="174"/>
      <c r="D1" s="174"/>
      <c r="E1" s="174"/>
      <c r="F1" s="174"/>
      <c r="G1" s="175"/>
    </row>
    <row r="2" spans="1:7" ht="15" customHeight="1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387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30 de Junio de 2025 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8" t="s">
        <v>7</v>
      </c>
      <c r="B7" s="170" t="s">
        <v>304</v>
      </c>
      <c r="C7" s="170"/>
      <c r="D7" s="170"/>
      <c r="E7" s="170"/>
      <c r="F7" s="170"/>
      <c r="G7" s="172" t="s">
        <v>305</v>
      </c>
    </row>
    <row r="8" spans="1:7" ht="30" x14ac:dyDescent="0.25">
      <c r="A8" s="169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71"/>
    </row>
    <row r="9" spans="1:7" ht="15.75" customHeight="1" x14ac:dyDescent="0.25">
      <c r="A9" s="26" t="s">
        <v>388</v>
      </c>
      <c r="B9" s="30">
        <f>SUM(B10:B17)</f>
        <v>1967700760</v>
      </c>
      <c r="C9" s="30">
        <f t="shared" ref="C9:G9" si="0">SUM(C10:C17)</f>
        <v>358291442.63</v>
      </c>
      <c r="D9" s="30">
        <f t="shared" si="0"/>
        <v>2325992202.6299987</v>
      </c>
      <c r="E9" s="30">
        <f t="shared" si="0"/>
        <v>923697517.63999987</v>
      </c>
      <c r="F9" s="30">
        <f t="shared" si="0"/>
        <v>895866835.76999986</v>
      </c>
      <c r="G9" s="30">
        <f t="shared" si="0"/>
        <v>1402294684.9899995</v>
      </c>
    </row>
    <row r="10" spans="1:7" x14ac:dyDescent="0.25">
      <c r="A10" s="63" t="s">
        <v>596</v>
      </c>
      <c r="B10" s="75">
        <v>1280792281.23</v>
      </c>
      <c r="C10" s="75">
        <v>129918556.29000002</v>
      </c>
      <c r="D10" s="75">
        <v>1410710837.5199993</v>
      </c>
      <c r="E10" s="75">
        <v>525529404.9599998</v>
      </c>
      <c r="F10" s="75">
        <v>506418491.04999977</v>
      </c>
      <c r="G10" s="75">
        <v>885181432.55999994</v>
      </c>
    </row>
    <row r="11" spans="1:7" x14ac:dyDescent="0.25">
      <c r="A11" s="63" t="s">
        <v>597</v>
      </c>
      <c r="B11" s="75">
        <v>240155994.90000001</v>
      </c>
      <c r="C11" s="75">
        <v>86544059.060000002</v>
      </c>
      <c r="D11" s="75">
        <v>326700053.95999962</v>
      </c>
      <c r="E11" s="75">
        <v>143080993.39000005</v>
      </c>
      <c r="F11" s="75">
        <v>140336687.13000003</v>
      </c>
      <c r="G11" s="75">
        <v>183619060.56999993</v>
      </c>
    </row>
    <row r="12" spans="1:7" x14ac:dyDescent="0.25">
      <c r="A12" s="63" t="s">
        <v>598</v>
      </c>
      <c r="B12" s="75">
        <v>120127400.00999998</v>
      </c>
      <c r="C12" s="75">
        <v>52734726.070000015</v>
      </c>
      <c r="D12" s="75">
        <v>172862126.0799998</v>
      </c>
      <c r="E12" s="75">
        <v>69346372.730000004</v>
      </c>
      <c r="F12" s="75">
        <v>67724586.959999993</v>
      </c>
      <c r="G12" s="75">
        <v>103515753.34999995</v>
      </c>
    </row>
    <row r="13" spans="1:7" x14ac:dyDescent="0.25">
      <c r="A13" s="63" t="s">
        <v>599</v>
      </c>
      <c r="B13" s="75">
        <v>101994668.87000009</v>
      </c>
      <c r="C13" s="75">
        <v>32302668.390000004</v>
      </c>
      <c r="D13" s="75">
        <v>134297337.26000005</v>
      </c>
      <c r="E13" s="75">
        <v>63219146.880000003</v>
      </c>
      <c r="F13" s="75">
        <v>61985579.840000004</v>
      </c>
      <c r="G13" s="75">
        <v>71078190.379999995</v>
      </c>
    </row>
    <row r="14" spans="1:7" x14ac:dyDescent="0.25">
      <c r="A14" s="63" t="s">
        <v>600</v>
      </c>
      <c r="B14" s="75">
        <v>65056134.31000001</v>
      </c>
      <c r="C14" s="75">
        <v>19898419.540000007</v>
      </c>
      <c r="D14" s="75">
        <v>84954553.849999994</v>
      </c>
      <c r="E14" s="75">
        <v>37510783.169999994</v>
      </c>
      <c r="F14" s="75">
        <v>36737437.5</v>
      </c>
      <c r="G14" s="75">
        <v>47443770.68</v>
      </c>
    </row>
    <row r="15" spans="1:7" x14ac:dyDescent="0.25">
      <c r="A15" s="63" t="s">
        <v>601</v>
      </c>
      <c r="B15" s="75">
        <v>159574280.67999974</v>
      </c>
      <c r="C15" s="75">
        <v>36893013.279999986</v>
      </c>
      <c r="D15" s="75">
        <v>196467293.96000022</v>
      </c>
      <c r="E15" s="75">
        <v>85010816.50999999</v>
      </c>
      <c r="F15" s="75">
        <v>82664053.289999977</v>
      </c>
      <c r="G15" s="75">
        <v>111456477.44999976</v>
      </c>
    </row>
    <row r="16" spans="1:7" x14ac:dyDescent="0.25">
      <c r="A16" s="63" t="s">
        <v>389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63" t="s">
        <v>390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31" t="s">
        <v>154</v>
      </c>
      <c r="B18" s="49"/>
      <c r="C18" s="49"/>
      <c r="D18" s="49"/>
      <c r="E18" s="49"/>
      <c r="F18" s="49"/>
      <c r="G18" s="49"/>
    </row>
    <row r="19" spans="1:7" x14ac:dyDescent="0.25">
      <c r="A19" s="3" t="s">
        <v>391</v>
      </c>
      <c r="B19" s="4">
        <f>SUM(B20:B27)</f>
        <v>2443703898.6100001</v>
      </c>
      <c r="C19" s="4">
        <f t="shared" ref="C19:G19" si="1">SUM(C20:C27)</f>
        <v>80073498.899999961</v>
      </c>
      <c r="D19" s="4">
        <f t="shared" si="1"/>
        <v>2523777397.5099998</v>
      </c>
      <c r="E19" s="4">
        <f t="shared" si="1"/>
        <v>1012445524.8600003</v>
      </c>
      <c r="F19" s="4">
        <f t="shared" si="1"/>
        <v>1005484413.8700001</v>
      </c>
      <c r="G19" s="4">
        <f t="shared" si="1"/>
        <v>1511331872.6500006</v>
      </c>
    </row>
    <row r="20" spans="1:7" x14ac:dyDescent="0.25">
      <c r="A20" s="63" t="s">
        <v>596</v>
      </c>
      <c r="B20" s="75">
        <v>612569866.00000012</v>
      </c>
      <c r="C20" s="75">
        <v>-25743048.090000022</v>
      </c>
      <c r="D20" s="75">
        <v>586826817.91000009</v>
      </c>
      <c r="E20" s="75">
        <v>104608248.49000008</v>
      </c>
      <c r="F20" s="75">
        <v>99150306.650000036</v>
      </c>
      <c r="G20" s="75">
        <v>482218569.42000008</v>
      </c>
    </row>
    <row r="21" spans="1:7" x14ac:dyDescent="0.25">
      <c r="A21" s="63" t="s">
        <v>597</v>
      </c>
      <c r="B21" s="75">
        <v>771641869.58000004</v>
      </c>
      <c r="C21" s="75">
        <v>18415221.899999999</v>
      </c>
      <c r="D21" s="75">
        <v>790057091.48000002</v>
      </c>
      <c r="E21" s="75">
        <v>369335036.56999999</v>
      </c>
      <c r="F21" s="75">
        <v>368679175.62</v>
      </c>
      <c r="G21" s="75">
        <v>420722054.91000009</v>
      </c>
    </row>
    <row r="22" spans="1:7" x14ac:dyDescent="0.25">
      <c r="A22" s="63" t="s">
        <v>598</v>
      </c>
      <c r="B22" s="75">
        <v>294427420.56999975</v>
      </c>
      <c r="C22" s="75">
        <v>34590011.810000002</v>
      </c>
      <c r="D22" s="75">
        <v>329017432.38000011</v>
      </c>
      <c r="E22" s="75">
        <v>155506928.28000012</v>
      </c>
      <c r="F22" s="75">
        <v>155173680.59999999</v>
      </c>
      <c r="G22" s="75">
        <v>173510504.10000014</v>
      </c>
    </row>
    <row r="23" spans="1:7" x14ac:dyDescent="0.25">
      <c r="A23" s="63" t="s">
        <v>599</v>
      </c>
      <c r="B23" s="75">
        <v>270269363.72000021</v>
      </c>
      <c r="C23" s="75">
        <v>26513369.09999999</v>
      </c>
      <c r="D23" s="75">
        <v>296782732.81999958</v>
      </c>
      <c r="E23" s="75">
        <v>140140557.08999991</v>
      </c>
      <c r="F23" s="75">
        <v>139787623.37</v>
      </c>
      <c r="G23" s="75">
        <v>156642175.73000026</v>
      </c>
    </row>
    <row r="24" spans="1:7" x14ac:dyDescent="0.25">
      <c r="A24" s="63" t="s">
        <v>600</v>
      </c>
      <c r="B24" s="75">
        <v>178963560.41000003</v>
      </c>
      <c r="C24" s="75">
        <v>9039009.0099999998</v>
      </c>
      <c r="D24" s="75">
        <v>188002569.4200002</v>
      </c>
      <c r="E24" s="75">
        <v>86905521.650000036</v>
      </c>
      <c r="F24" s="75">
        <v>86852916.049999997</v>
      </c>
      <c r="G24" s="75">
        <v>101097047.76999995</v>
      </c>
    </row>
    <row r="25" spans="1:7" x14ac:dyDescent="0.25">
      <c r="A25" s="63" t="s">
        <v>601</v>
      </c>
      <c r="B25" s="75">
        <v>315831818.33000004</v>
      </c>
      <c r="C25" s="75">
        <v>17258935.169999994</v>
      </c>
      <c r="D25" s="75">
        <v>333090753.5</v>
      </c>
      <c r="E25" s="75">
        <v>155949232.78000009</v>
      </c>
      <c r="F25" s="75">
        <v>155840711.58000022</v>
      </c>
      <c r="G25" s="75">
        <v>177141520.71999997</v>
      </c>
    </row>
    <row r="26" spans="1:7" x14ac:dyDescent="0.25">
      <c r="A26" s="63" t="s">
        <v>389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390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31" t="s">
        <v>154</v>
      </c>
      <c r="B28" s="49"/>
      <c r="C28" s="49"/>
      <c r="D28" s="49"/>
      <c r="E28" s="49"/>
      <c r="F28" s="49"/>
      <c r="G28" s="49"/>
    </row>
    <row r="29" spans="1:7" x14ac:dyDescent="0.25">
      <c r="A29" s="3" t="s">
        <v>385</v>
      </c>
      <c r="B29" s="4">
        <f>SUM(B19,B9)</f>
        <v>4411404658.6100006</v>
      </c>
      <c r="C29" s="4">
        <f t="shared" ref="C29:G29" si="2">SUM(C19,C9)</f>
        <v>438364941.52999997</v>
      </c>
      <c r="D29" s="4">
        <f t="shared" si="2"/>
        <v>4849769600.1399984</v>
      </c>
      <c r="E29" s="4">
        <f t="shared" si="2"/>
        <v>1936143042.5</v>
      </c>
      <c r="F29" s="4">
        <f t="shared" si="2"/>
        <v>1901351249.6399999</v>
      </c>
      <c r="G29" s="4">
        <f t="shared" si="2"/>
        <v>2913626557.6400003</v>
      </c>
    </row>
    <row r="30" spans="1:7" x14ac:dyDescent="0.25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8:G19 B28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9" t="s">
        <v>392</v>
      </c>
      <c r="B1" s="180"/>
      <c r="C1" s="180"/>
      <c r="D1" s="180"/>
      <c r="E1" s="180"/>
      <c r="F1" s="180"/>
      <c r="G1" s="180"/>
    </row>
    <row r="2" spans="1:7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393</v>
      </c>
      <c r="B3" s="114"/>
      <c r="C3" s="114"/>
      <c r="D3" s="114"/>
      <c r="E3" s="114"/>
      <c r="F3" s="114"/>
      <c r="G3" s="115"/>
    </row>
    <row r="4" spans="1:7" x14ac:dyDescent="0.25">
      <c r="A4" s="113" t="s">
        <v>394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Junio de 2025 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8" t="s">
        <v>7</v>
      </c>
      <c r="B7" s="176" t="s">
        <v>304</v>
      </c>
      <c r="C7" s="177"/>
      <c r="D7" s="177"/>
      <c r="E7" s="177"/>
      <c r="F7" s="178"/>
      <c r="G7" s="172" t="s">
        <v>395</v>
      </c>
    </row>
    <row r="8" spans="1:7" ht="30" x14ac:dyDescent="0.25">
      <c r="A8" s="169"/>
      <c r="B8" s="25" t="s">
        <v>306</v>
      </c>
      <c r="C8" s="7" t="s">
        <v>396</v>
      </c>
      <c r="D8" s="25" t="s">
        <v>308</v>
      </c>
      <c r="E8" s="25" t="s">
        <v>192</v>
      </c>
      <c r="F8" s="32" t="s">
        <v>209</v>
      </c>
      <c r="G8" s="171"/>
    </row>
    <row r="9" spans="1:7" ht="16.5" customHeight="1" x14ac:dyDescent="0.25">
      <c r="A9" s="26" t="s">
        <v>397</v>
      </c>
      <c r="B9" s="30">
        <f>SUM(B10,B19,B27,B37)</f>
        <v>1967700759.9999981</v>
      </c>
      <c r="C9" s="30">
        <f t="shared" ref="C9:G9" si="0">SUM(C10,C19,C27,C37)</f>
        <v>358291442.63000011</v>
      </c>
      <c r="D9" s="30">
        <f t="shared" si="0"/>
        <v>2325992202.6300039</v>
      </c>
      <c r="E9" s="30">
        <f t="shared" si="0"/>
        <v>923697517.63999999</v>
      </c>
      <c r="F9" s="30">
        <f t="shared" si="0"/>
        <v>895866835.7700001</v>
      </c>
      <c r="G9" s="30">
        <f t="shared" si="0"/>
        <v>1402294684.9900024</v>
      </c>
    </row>
    <row r="10" spans="1:7" ht="15" customHeight="1" x14ac:dyDescent="0.25">
      <c r="A10" s="58" t="s">
        <v>398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25">
      <c r="A11" s="77" t="s">
        <v>399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400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401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403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77" t="s">
        <v>404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405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406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407</v>
      </c>
      <c r="B19" s="47">
        <f>SUM(B20:B26)</f>
        <v>1920506186.559998</v>
      </c>
      <c r="C19" s="47">
        <f t="shared" ref="C19:G19" si="2">SUM(C20:C26)</f>
        <v>340190541.2700001</v>
      </c>
      <c r="D19" s="47">
        <f t="shared" si="2"/>
        <v>2260696727.8300037</v>
      </c>
      <c r="E19" s="47">
        <f t="shared" si="2"/>
        <v>905556627.53999996</v>
      </c>
      <c r="F19" s="47">
        <f t="shared" si="2"/>
        <v>879739235.07000005</v>
      </c>
      <c r="G19" s="47">
        <f t="shared" si="2"/>
        <v>1355140100.2900023</v>
      </c>
    </row>
    <row r="20" spans="1:7" x14ac:dyDescent="0.25">
      <c r="A20" s="77" t="s">
        <v>408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409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410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411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412</v>
      </c>
      <c r="B24" s="47">
        <v>1920506186.559998</v>
      </c>
      <c r="C24" s="47">
        <v>340190541.2700001</v>
      </c>
      <c r="D24" s="47">
        <v>2260696727.8300037</v>
      </c>
      <c r="E24" s="47">
        <v>905556627.53999996</v>
      </c>
      <c r="F24" s="47">
        <v>879739235.07000005</v>
      </c>
      <c r="G24" s="47">
        <v>1355140100.2900023</v>
      </c>
    </row>
    <row r="25" spans="1:7" x14ac:dyDescent="0.25">
      <c r="A25" s="77" t="s">
        <v>413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414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415</v>
      </c>
      <c r="B27" s="47">
        <f>SUM(B28:B36)</f>
        <v>47194573.440000005</v>
      </c>
      <c r="C27" s="47">
        <f t="shared" ref="C27:G27" si="3">SUM(C28:C36)</f>
        <v>18100901.360000011</v>
      </c>
      <c r="D27" s="47">
        <f t="shared" si="3"/>
        <v>65295474.800000012</v>
      </c>
      <c r="E27" s="47">
        <f t="shared" si="3"/>
        <v>18140890.099999998</v>
      </c>
      <c r="F27" s="47">
        <f t="shared" si="3"/>
        <v>16127600.700000001</v>
      </c>
      <c r="G27" s="47">
        <f t="shared" si="3"/>
        <v>47154584.699999988</v>
      </c>
    </row>
    <row r="28" spans="1:7" x14ac:dyDescent="0.25">
      <c r="A28" s="80" t="s">
        <v>416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422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423</v>
      </c>
      <c r="B35" s="47">
        <v>47194573.440000005</v>
      </c>
      <c r="C35" s="47">
        <v>18100901.360000011</v>
      </c>
      <c r="D35" s="47">
        <v>65295474.800000012</v>
      </c>
      <c r="E35" s="47">
        <v>18140890.099999998</v>
      </c>
      <c r="F35" s="47">
        <v>16127600.700000001</v>
      </c>
      <c r="G35" s="47">
        <v>47154584.699999988</v>
      </c>
    </row>
    <row r="36" spans="1:7" ht="14.45" customHeight="1" x14ac:dyDescent="0.25">
      <c r="A36" s="77" t="s">
        <v>424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425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426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427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428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429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430</v>
      </c>
      <c r="B43" s="4">
        <f>SUM(B44,B53,B61,B71)</f>
        <v>2443703898.6099992</v>
      </c>
      <c r="C43" s="4">
        <f t="shared" ref="C43:G43" si="5">SUM(C44,C53,C61,C71)</f>
        <v>80073498.899999946</v>
      </c>
      <c r="D43" s="4">
        <f t="shared" si="5"/>
        <v>2523777397.5099998</v>
      </c>
      <c r="E43" s="4">
        <f t="shared" si="5"/>
        <v>1012445524.8599999</v>
      </c>
      <c r="F43" s="4">
        <f t="shared" si="5"/>
        <v>1005484413.87</v>
      </c>
      <c r="G43" s="4">
        <f t="shared" si="5"/>
        <v>1511331872.6499979</v>
      </c>
    </row>
    <row r="44" spans="1:7" x14ac:dyDescent="0.25">
      <c r="A44" s="58" t="s">
        <v>398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399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403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407</v>
      </c>
      <c r="B53" s="47">
        <f>SUM(B54:B60)</f>
        <v>2291569375.1699991</v>
      </c>
      <c r="C53" s="47">
        <f t="shared" ref="C53:G53" si="7">SUM(C54:C60)</f>
        <v>14349545.969999958</v>
      </c>
      <c r="D53" s="47">
        <f t="shared" si="7"/>
        <v>2305918921.1399999</v>
      </c>
      <c r="E53" s="47">
        <f t="shared" si="7"/>
        <v>942989559.55999994</v>
      </c>
      <c r="F53" s="47">
        <f t="shared" si="7"/>
        <v>936342003.22000003</v>
      </c>
      <c r="G53" s="47">
        <f t="shared" si="7"/>
        <v>1362929361.5799983</v>
      </c>
    </row>
    <row r="54" spans="1:7" x14ac:dyDescent="0.25">
      <c r="A54" s="80" t="s">
        <v>408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412</v>
      </c>
      <c r="B58" s="47">
        <v>2291569375.1699991</v>
      </c>
      <c r="C58" s="47">
        <v>14349545.969999958</v>
      </c>
      <c r="D58" s="47">
        <v>2305918921.1399999</v>
      </c>
      <c r="E58" s="47">
        <v>942989559.55999994</v>
      </c>
      <c r="F58" s="47">
        <v>936342003.22000003</v>
      </c>
      <c r="G58" s="47">
        <v>1362929361.5799983</v>
      </c>
    </row>
    <row r="59" spans="1:7" x14ac:dyDescent="0.25">
      <c r="A59" s="80" t="s">
        <v>413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415</v>
      </c>
      <c r="B61" s="47">
        <f>SUM(B62:B70)</f>
        <v>152134523.43999988</v>
      </c>
      <c r="C61" s="47">
        <f t="shared" ref="C61:G61" si="8">SUM(C62:C70)</f>
        <v>65723952.929999992</v>
      </c>
      <c r="D61" s="47">
        <f t="shared" si="8"/>
        <v>217858476.36999986</v>
      </c>
      <c r="E61" s="47">
        <f t="shared" si="8"/>
        <v>69455965.300000012</v>
      </c>
      <c r="F61" s="47">
        <f t="shared" si="8"/>
        <v>69142410.650000006</v>
      </c>
      <c r="G61" s="47">
        <f t="shared" si="8"/>
        <v>148402511.06999975</v>
      </c>
    </row>
    <row r="62" spans="1:7" x14ac:dyDescent="0.25">
      <c r="A62" s="80" t="s">
        <v>416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418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419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420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421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422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423</v>
      </c>
      <c r="B69" s="47">
        <v>152134523.43999988</v>
      </c>
      <c r="C69" s="47">
        <v>65723952.929999992</v>
      </c>
      <c r="D69" s="47">
        <v>217858476.36999986</v>
      </c>
      <c r="E69" s="47">
        <v>69455965.300000012</v>
      </c>
      <c r="F69" s="47">
        <v>69142410.650000006</v>
      </c>
      <c r="G69" s="47">
        <v>148402511.06999975</v>
      </c>
    </row>
    <row r="70" spans="1:7" x14ac:dyDescent="0.25">
      <c r="A70" s="80" t="s">
        <v>424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425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426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427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429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385</v>
      </c>
      <c r="B77" s="4">
        <f>B43+B9</f>
        <v>4411404658.6099968</v>
      </c>
      <c r="C77" s="4">
        <f t="shared" ref="C77:G77" si="10">C43+C9</f>
        <v>438364941.53000009</v>
      </c>
      <c r="D77" s="4">
        <f t="shared" si="10"/>
        <v>4849769600.1400032</v>
      </c>
      <c r="E77" s="4">
        <f t="shared" si="10"/>
        <v>1936143042.5</v>
      </c>
      <c r="F77" s="4">
        <f t="shared" si="10"/>
        <v>1901351249.6400001</v>
      </c>
      <c r="G77" s="4">
        <f t="shared" si="10"/>
        <v>2913626557.6400003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B76:G77 C20:G26 C43:G52 C28:G36 C54:G60 C62:G70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3 B25:G34 B36:G57 B59:G68 B70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73" t="s">
        <v>431</v>
      </c>
      <c r="B1" s="165"/>
      <c r="C1" s="165"/>
      <c r="D1" s="165"/>
      <c r="E1" s="165"/>
      <c r="F1" s="165"/>
      <c r="G1" s="166"/>
    </row>
    <row r="2" spans="1:7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x14ac:dyDescent="0.25">
      <c r="A4" s="113" t="s">
        <v>432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Junio de 2025 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x14ac:dyDescent="0.25">
      <c r="A7" s="168" t="s">
        <v>433</v>
      </c>
      <c r="B7" s="171" t="s">
        <v>304</v>
      </c>
      <c r="C7" s="171"/>
      <c r="D7" s="171"/>
      <c r="E7" s="171"/>
      <c r="F7" s="171"/>
      <c r="G7" s="171" t="s">
        <v>305</v>
      </c>
    </row>
    <row r="8" spans="1:7" ht="30" x14ac:dyDescent="0.25">
      <c r="A8" s="169"/>
      <c r="B8" s="7" t="s">
        <v>306</v>
      </c>
      <c r="C8" s="33" t="s">
        <v>396</v>
      </c>
      <c r="D8" s="33" t="s">
        <v>237</v>
      </c>
      <c r="E8" s="33" t="s">
        <v>192</v>
      </c>
      <c r="F8" s="33" t="s">
        <v>209</v>
      </c>
      <c r="G8" s="181"/>
    </row>
    <row r="9" spans="1:7" ht="15.75" customHeight="1" x14ac:dyDescent="0.25">
      <c r="A9" s="26" t="s">
        <v>434</v>
      </c>
      <c r="B9" s="119">
        <f>SUM(B10,B11,B12,B15,B16,B19)</f>
        <v>1515151400.8699999</v>
      </c>
      <c r="C9" s="119">
        <f t="shared" ref="C9:G9" si="0">SUM(C10,C11,C12,C15,C16,C19)</f>
        <v>96182369.24000001</v>
      </c>
      <c r="D9" s="119">
        <f t="shared" si="0"/>
        <v>1611333770.1100001</v>
      </c>
      <c r="E9" s="119">
        <f t="shared" si="0"/>
        <v>728813825.75999999</v>
      </c>
      <c r="F9" s="119">
        <f t="shared" si="0"/>
        <v>715269065.14999998</v>
      </c>
      <c r="G9" s="119">
        <f t="shared" si="0"/>
        <v>882519944.35000014</v>
      </c>
    </row>
    <row r="10" spans="1:7" x14ac:dyDescent="0.25">
      <c r="A10" s="58" t="s">
        <v>435</v>
      </c>
      <c r="B10" s="75">
        <v>1022980416.3099999</v>
      </c>
      <c r="C10" s="75">
        <v>176242818.33000001</v>
      </c>
      <c r="D10" s="75">
        <v>1199223234.6400001</v>
      </c>
      <c r="E10" s="75">
        <v>547334602.11000001</v>
      </c>
      <c r="F10" s="75">
        <v>537077366.63</v>
      </c>
      <c r="G10" s="76">
        <f>D10-E10</f>
        <v>651888632.53000009</v>
      </c>
    </row>
    <row r="11" spans="1:7" ht="15.75" customHeight="1" x14ac:dyDescent="0.25">
      <c r="A11" s="58" t="s">
        <v>436</v>
      </c>
      <c r="B11" s="76">
        <v>439387267.57999998</v>
      </c>
      <c r="C11" s="76">
        <v>-83228771.340000004</v>
      </c>
      <c r="D11" s="76">
        <v>356158496.24000001</v>
      </c>
      <c r="E11" s="76">
        <v>162553445.59</v>
      </c>
      <c r="F11" s="76">
        <v>159507139.06999999</v>
      </c>
      <c r="G11" s="76">
        <f t="shared" ref="G11:G19" si="1">D11-E11</f>
        <v>193605050.65000001</v>
      </c>
    </row>
    <row r="12" spans="1:7" x14ac:dyDescent="0.25">
      <c r="A12" s="58" t="s">
        <v>437</v>
      </c>
      <c r="B12" s="76">
        <v>25033716.98</v>
      </c>
      <c r="C12" s="76">
        <v>3168322.25</v>
      </c>
      <c r="D12" s="76">
        <v>28202039.229999997</v>
      </c>
      <c r="E12" s="76">
        <v>12871625.129999999</v>
      </c>
      <c r="F12" s="76">
        <v>12630406.52</v>
      </c>
      <c r="G12" s="76">
        <f t="shared" ref="G12" si="2">G13+G14</f>
        <v>15330414.1</v>
      </c>
    </row>
    <row r="13" spans="1:7" x14ac:dyDescent="0.25">
      <c r="A13" s="77" t="s">
        <v>438</v>
      </c>
      <c r="B13" s="76">
        <v>14785110.01</v>
      </c>
      <c r="C13" s="76">
        <v>7106868.8700000001</v>
      </c>
      <c r="D13" s="76">
        <v>21891978.879999999</v>
      </c>
      <c r="E13" s="76">
        <v>9991665.6099999994</v>
      </c>
      <c r="F13" s="76">
        <v>9804418.4100000001</v>
      </c>
      <c r="G13" s="76">
        <f t="shared" si="1"/>
        <v>11900313.27</v>
      </c>
    </row>
    <row r="14" spans="1:7" x14ac:dyDescent="0.25">
      <c r="A14" s="77" t="s">
        <v>439</v>
      </c>
      <c r="B14" s="76">
        <v>10248606.970000001</v>
      </c>
      <c r="C14" s="76">
        <v>-3938546.62</v>
      </c>
      <c r="D14" s="76">
        <v>6310060.3499999996</v>
      </c>
      <c r="E14" s="76">
        <v>2879959.52</v>
      </c>
      <c r="F14" s="76">
        <v>2825988.11</v>
      </c>
      <c r="G14" s="76">
        <f t="shared" si="1"/>
        <v>3430100.8299999996</v>
      </c>
    </row>
    <row r="15" spans="1:7" x14ac:dyDescent="0.25">
      <c r="A15" s="58" t="s">
        <v>440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441</v>
      </c>
      <c r="B16" s="76">
        <v>0</v>
      </c>
      <c r="C16" s="76">
        <v>0</v>
      </c>
      <c r="D16" s="76">
        <v>0</v>
      </c>
      <c r="E16" s="76">
        <v>0</v>
      </c>
      <c r="F16" s="76">
        <v>0</v>
      </c>
      <c r="G16" s="76">
        <f t="shared" ref="G16" si="3">G17+G18</f>
        <v>0</v>
      </c>
    </row>
    <row r="17" spans="1:7" x14ac:dyDescent="0.25">
      <c r="A17" s="77" t="s">
        <v>442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444</v>
      </c>
      <c r="B19" s="76">
        <v>27750000</v>
      </c>
      <c r="C19" s="76">
        <v>0</v>
      </c>
      <c r="D19" s="76">
        <v>27750000</v>
      </c>
      <c r="E19" s="76">
        <v>6054152.9299999978</v>
      </c>
      <c r="F19" s="76">
        <v>6054152.9299999978</v>
      </c>
      <c r="G19" s="76">
        <f t="shared" si="1"/>
        <v>21695847.07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445</v>
      </c>
      <c r="B21" s="119">
        <f>SUM(B22,B23,B24,B27,B28,B31)</f>
        <v>2220142895.7999997</v>
      </c>
      <c r="C21" s="119">
        <f t="shared" ref="C21:F21" si="4">SUM(C22,C23,C24,C27,C28,C31)</f>
        <v>-61860699.409999996</v>
      </c>
      <c r="D21" s="119">
        <f t="shared" si="4"/>
        <v>2158282196.3899999</v>
      </c>
      <c r="E21" s="119">
        <f t="shared" si="4"/>
        <v>909062023.41999996</v>
      </c>
      <c r="F21" s="119">
        <f t="shared" si="4"/>
        <v>904159155.30000007</v>
      </c>
      <c r="G21" s="119">
        <f>SUM(G22,G23,G24,G27,G28,G31)</f>
        <v>1249220172.97</v>
      </c>
    </row>
    <row r="22" spans="1:7" x14ac:dyDescent="0.25">
      <c r="A22" s="58" t="s">
        <v>435</v>
      </c>
      <c r="B22" s="75">
        <v>422618035.87</v>
      </c>
      <c r="C22" s="75">
        <v>-48726303.030000001</v>
      </c>
      <c r="D22" s="75">
        <v>373891732.83999997</v>
      </c>
      <c r="E22" s="75">
        <v>156589310.03999999</v>
      </c>
      <c r="F22" s="75">
        <v>155732474.34999999</v>
      </c>
      <c r="G22" s="76">
        <f t="shared" ref="G22:G31" si="5">D22-E22</f>
        <v>217302422.79999998</v>
      </c>
    </row>
    <row r="23" spans="1:7" x14ac:dyDescent="0.25">
      <c r="A23" s="58" t="s">
        <v>436</v>
      </c>
      <c r="B23" s="76">
        <v>1774409356.96</v>
      </c>
      <c r="C23" s="76">
        <v>-13527071.15</v>
      </c>
      <c r="D23" s="76">
        <v>1760882285.8099999</v>
      </c>
      <c r="E23" s="76">
        <v>737473760.38</v>
      </c>
      <c r="F23" s="76">
        <v>733438402.95000005</v>
      </c>
      <c r="G23" s="76">
        <f t="shared" si="5"/>
        <v>1023408525.4299999</v>
      </c>
    </row>
    <row r="24" spans="1:7" x14ac:dyDescent="0.25">
      <c r="A24" s="58" t="s">
        <v>437</v>
      </c>
      <c r="B24" s="76">
        <v>4265502.97</v>
      </c>
      <c r="C24" s="76">
        <v>392674.76999999996</v>
      </c>
      <c r="D24" s="76">
        <v>4658177.74</v>
      </c>
      <c r="E24" s="76">
        <v>1950887.85</v>
      </c>
      <c r="F24" s="76">
        <v>1940212.85</v>
      </c>
      <c r="G24" s="76">
        <f t="shared" ref="G24" si="6">G25+G26</f>
        <v>2707289.89</v>
      </c>
    </row>
    <row r="25" spans="1:7" x14ac:dyDescent="0.25">
      <c r="A25" s="77" t="s">
        <v>438</v>
      </c>
      <c r="B25" s="76">
        <v>1083104.8</v>
      </c>
      <c r="C25" s="76">
        <v>659232.46</v>
      </c>
      <c r="D25" s="76">
        <v>1742337.26</v>
      </c>
      <c r="E25" s="76">
        <v>729706.93</v>
      </c>
      <c r="F25" s="76">
        <v>725714.08</v>
      </c>
      <c r="G25" s="76">
        <f t="shared" si="5"/>
        <v>1012630.33</v>
      </c>
    </row>
    <row r="26" spans="1:7" x14ac:dyDescent="0.25">
      <c r="A26" s="77" t="s">
        <v>439</v>
      </c>
      <c r="B26" s="76">
        <v>3182398.17</v>
      </c>
      <c r="C26" s="76">
        <v>-266557.69</v>
      </c>
      <c r="D26" s="76">
        <v>2915840.48</v>
      </c>
      <c r="E26" s="76">
        <v>1221180.92</v>
      </c>
      <c r="F26" s="76">
        <v>1214498.77</v>
      </c>
      <c r="G26" s="76">
        <f t="shared" si="5"/>
        <v>1694659.56</v>
      </c>
    </row>
    <row r="27" spans="1:7" x14ac:dyDescent="0.25">
      <c r="A27" s="58" t="s">
        <v>440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441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f t="shared" ref="G28" si="7">G29+G30</f>
        <v>0</v>
      </c>
    </row>
    <row r="29" spans="1:7" x14ac:dyDescent="0.25">
      <c r="A29" s="77" t="s">
        <v>442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443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444</v>
      </c>
      <c r="B31" s="76">
        <v>18850000</v>
      </c>
      <c r="C31" s="76">
        <v>0</v>
      </c>
      <c r="D31" s="76">
        <v>18850000</v>
      </c>
      <c r="E31" s="76">
        <v>13048065.15</v>
      </c>
      <c r="F31" s="76">
        <v>13048065.15</v>
      </c>
      <c r="G31" s="76">
        <f t="shared" si="5"/>
        <v>5801934.8499999996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446</v>
      </c>
      <c r="B33" s="119">
        <f>B21+B9</f>
        <v>3735294296.6699996</v>
      </c>
      <c r="C33" s="119">
        <f t="shared" ref="C33:G33" si="8">C21+C9</f>
        <v>34321669.830000013</v>
      </c>
      <c r="D33" s="119">
        <f t="shared" si="8"/>
        <v>3769615966.5</v>
      </c>
      <c r="E33" s="119">
        <f t="shared" si="8"/>
        <v>1637875849.1799998</v>
      </c>
      <c r="F33" s="119">
        <f t="shared" si="8"/>
        <v>1619428220.45</v>
      </c>
      <c r="G33" s="119">
        <f t="shared" si="8"/>
        <v>2131740117.3200002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20:F21 G11 G10 B32:F33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DRF</cp:lastModifiedBy>
  <cp:revision/>
  <dcterms:created xsi:type="dcterms:W3CDTF">2023-03-16T22:14:51Z</dcterms:created>
  <dcterms:modified xsi:type="dcterms:W3CDTF">2025-07-29T15:37:13Z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