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13_ncr:1_{283B54D3-5006-4A3D-81B2-864848070DE1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5" l="1"/>
  <c r="C65" i="5"/>
  <c r="D50" i="5"/>
  <c r="C50" i="5"/>
  <c r="C23" i="5"/>
  <c r="G21" i="8" l="1"/>
  <c r="G22" i="8"/>
  <c r="G23" i="8"/>
  <c r="G24" i="8"/>
  <c r="G25" i="8"/>
  <c r="G20" i="8"/>
  <c r="G11" i="8"/>
  <c r="G12" i="8"/>
  <c r="G13" i="8"/>
  <c r="G14" i="8"/>
  <c r="G15" i="8"/>
  <c r="G10" i="8"/>
  <c r="G26" i="8" l="1"/>
  <c r="G135" i="7" l="1"/>
  <c r="D103" i="7" l="1"/>
  <c r="D123" i="7"/>
  <c r="D133" i="7"/>
  <c r="G45" i="9" l="1"/>
  <c r="G46" i="9"/>
  <c r="G47" i="9"/>
  <c r="G48" i="9"/>
  <c r="G49" i="9"/>
  <c r="G50" i="9"/>
  <c r="G51" i="9"/>
  <c r="G52" i="9"/>
  <c r="G54" i="9"/>
  <c r="G55" i="9"/>
  <c r="G56" i="9"/>
  <c r="G57" i="9"/>
  <c r="G58" i="9"/>
  <c r="G59" i="9"/>
  <c r="G60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44" i="9"/>
  <c r="G36" i="9"/>
  <c r="G35" i="9"/>
  <c r="G34" i="9"/>
  <c r="G33" i="9"/>
  <c r="G32" i="9"/>
  <c r="G31" i="9"/>
  <c r="G30" i="9"/>
  <c r="G29" i="9"/>
  <c r="G28" i="9"/>
  <c r="G26" i="9"/>
  <c r="G25" i="9"/>
  <c r="G24" i="9"/>
  <c r="G19" i="9" s="1"/>
  <c r="G23" i="9"/>
  <c r="G22" i="9"/>
  <c r="G21" i="9"/>
  <c r="G20" i="9"/>
  <c r="G10" i="9"/>
  <c r="G11" i="9"/>
  <c r="G12" i="9"/>
  <c r="G13" i="9"/>
  <c r="G14" i="9"/>
  <c r="G15" i="9"/>
  <c r="G16" i="9"/>
  <c r="G17" i="9"/>
  <c r="G18" i="9"/>
  <c r="G27" i="8"/>
  <c r="G16" i="8"/>
  <c r="G17" i="8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C29" i="19"/>
  <c r="G29" i="19"/>
  <c r="G18" i="19"/>
  <c r="F18" i="19"/>
  <c r="E18" i="19"/>
  <c r="E29" i="19" s="1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D29" i="19" s="1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0" i="20" l="1"/>
  <c r="D30" i="20"/>
  <c r="B30" i="20"/>
  <c r="B31" i="16"/>
  <c r="G28" i="22"/>
  <c r="C28" i="22"/>
  <c r="E28" i="22"/>
  <c r="B29" i="19"/>
  <c r="F29" i="19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C61" i="9"/>
  <c r="D61" i="9"/>
  <c r="G61" i="9" s="1"/>
  <c r="E61" i="9"/>
  <c r="F61" i="9"/>
  <c r="C53" i="9"/>
  <c r="D53" i="9"/>
  <c r="G53" i="9" s="1"/>
  <c r="E53" i="9"/>
  <c r="F53" i="9"/>
  <c r="C44" i="9"/>
  <c r="D44" i="9"/>
  <c r="E44" i="9"/>
  <c r="F44" i="9"/>
  <c r="C37" i="9"/>
  <c r="D37" i="9"/>
  <c r="E37" i="9"/>
  <c r="F37" i="9"/>
  <c r="C27" i="9"/>
  <c r="D27" i="9"/>
  <c r="E27" i="9"/>
  <c r="F27" i="9"/>
  <c r="G27" i="9"/>
  <c r="G9" i="9" s="1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F79" i="2"/>
  <c r="E47" i="2"/>
  <c r="E59" i="2" s="1"/>
  <c r="F47" i="2"/>
  <c r="F59" i="2" s="1"/>
  <c r="G75" i="6"/>
  <c r="C9" i="9"/>
  <c r="F29" i="8"/>
  <c r="E84" i="7"/>
  <c r="G28" i="7"/>
  <c r="C9" i="7"/>
  <c r="K20" i="4"/>
  <c r="E20" i="4"/>
  <c r="I20" i="4"/>
  <c r="C43" i="9"/>
  <c r="B43" i="9"/>
  <c r="D9" i="9"/>
  <c r="E9" i="9"/>
  <c r="B9" i="9"/>
  <c r="D43" i="9"/>
  <c r="E43" i="9"/>
  <c r="G43" i="9"/>
  <c r="G77" i="9" s="1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81" i="2" l="1"/>
  <c r="F81" i="2"/>
  <c r="D21" i="5"/>
  <c r="D23" i="5" s="1"/>
  <c r="D25" i="5" s="1"/>
  <c r="D33" i="5" s="1"/>
  <c r="B70" i="6"/>
  <c r="C77" i="9"/>
  <c r="B159" i="7"/>
  <c r="E77" i="9"/>
  <c r="D159" i="7"/>
  <c r="C21" i="5"/>
  <c r="C25" i="5" s="1"/>
  <c r="C33" i="5" s="1"/>
  <c r="D77" i="9"/>
  <c r="E159" i="7"/>
  <c r="F159" i="7"/>
  <c r="G9" i="7"/>
  <c r="C159" i="7"/>
  <c r="B77" i="9"/>
  <c r="F77" i="9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<sst xmlns="http://schemas.openxmlformats.org/spreadsheetml/2006/main" count="1025" uniqueCount="613">
  <si>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</si>
  <si>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</si>
  <si>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</si>
  <si>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</si>
  <si>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</si>
  <si>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</si>
  <si>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</si>
  <si>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</si>
  <si>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</si>
  <si>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</si>
  <si>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</si>
  <si>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</si>
  <si>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</si>
  <si>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</si>
  <si>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</si>
  <si>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</si>
  <si>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</si>
  <si>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</si>
  <si>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</si>
  <si>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</si>
  <si>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</si>
  <si>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</si>
  <si>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</si>
  <si>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</si>
  <si>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</si>
  <si>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</si>
  <si>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</si>
  <si>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</si>
  <si>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</si>
  <si>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</si>
  <si>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</si>
  <si>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</si>
  <si>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</si>
  <si>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</si>
  <si>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</si>
  <si>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</si>
  <si>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</si>
  <si>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</si>
  <si>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</si>
  <si>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</si>
  <si>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</si>
  <si>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</si>
  <si>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</si>
  <si>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</si>
  <si>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</si>
  <si>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</si>
  <si>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</si>
  <si>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</si>
  <si>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</si>
  <si>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</si>
  <si>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</si>
  <si>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</si>
  <si>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</si>
  <si>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</si>
  <si>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</si>
  <si>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</si>
  <si>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</si>
  <si>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</si>
  <si>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</si>
  <si>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</si>
  <si>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</si>
  <si>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</si>
  <si>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</si>
  <si>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</si>
  <si>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</si>
  <si>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</si>
  <si>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</si>
  <si>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</si>
  <si>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</si>
  <si>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</si>
  <si>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</si>
  <si>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</si>
  <si>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</si>
  <si>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</si>
  <si>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</si>
  <si>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</si>
  <si>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</si>
  <si>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</si>
  <si>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</si>
  <si>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</si>
  <si>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</si>
  <si>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</si>
  <si>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</si>
  <si>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</si>
  <si>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</si>
  <si>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</si>
  <si>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</si>
  <si>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</si>
  <si>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</si>
  <si>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</si>
  <si>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</si>
  <si>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</si>
  <si>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</si>
  <si>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</si>
  <si>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</si>
  <si>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</si>
  <si>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</si>
  <si>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</si>
  <si>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</si>
  <si>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</si>
  <si>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</si>
  <si>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</si>
  <si>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</si>
  <si>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</si>
  <si>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</si>
  <si>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</si>
  <si>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</si>
  <si>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</si>
  <si>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</si>
  <si>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</si>
  <si>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</si>
  <si>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</si>
  <si>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</si>
  <si>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</si>
  <si>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</si>
  <si>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</si>
  <si>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</si>
  <si>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</si>
  <si>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</si>
  <si>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</si>
  <si>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</si>
  <si>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</si>
  <si>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</si>
  <si>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</si>
  <si>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</si>
  <si>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</si>
  <si>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</si>
  <si>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</si>
  <si>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</si>
  <si>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</si>
  <si>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</si>
  <si>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</si>
  <si>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</si>
  <si>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</si>
  <si>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</si>
  <si>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</si>
  <si>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</si>
  <si>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</si>
  <si>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</si>
  <si>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</si>
  <si>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</si>
  <si>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</si>
  <si>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</si>
  <si>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</si>
  <si>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</si>
  <si>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</si>
  <si>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</si>
  <si>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</si>
  <si>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</si>
  <si>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</si>
  <si>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</si>
  <si>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</si>
  <si>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</si>
  <si>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</si>
  <si>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</si>
  <si>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</si>
  <si>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</si>
  <si>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</si>
  <si>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</si>
  <si>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</si>
  <si>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</si>
  <si>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</si>
  <si>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</si>
  <si>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</si>
  <si>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</si>
  <si>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</si>
  <si>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</si>
  <si>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</si>
  <si>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</si>
  <si>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</si>
  <si>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</si>
  <si>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</si>
  <si>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</si>
  <si>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</si>
  <si>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</si>
  <si>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</si>
  <si>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</si>
  <si>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</si>
  <si>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</si>
  <si>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</si>
  <si>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</si>
  <si>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</si>
  <si>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</si>
  <si>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</si>
  <si>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</si>
  <si>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</si>
  <si>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</si>
  <si>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</si>
  <si>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</si>
  <si>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</si>
  <si>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</si>
  <si>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</si>
  <si>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</si>
  <si>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</si>
  <si>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</si>
  <si>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</si>
  <si>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</si>
  <si>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</si>
  <si>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</si>
  <si>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</si>
  <si>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</si>
  <si>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</si>
  <si>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</si>
  <si>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</si>
  <si>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</si>
  <si>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</si>
  <si>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</si>
  <si>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</si>
  <si>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</si>
  <si>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</si>
  <si>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</si>
  <si>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</si>
  <si>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</si>
  <si>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</si>
  <si>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</si>
  <si>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</si>
  <si>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</si>
  <si>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</si>
  <si>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</si>
  <si>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</si>
  <si>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</si>
  <si>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</si>
  <si>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</si>
  <si>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</si>
  <si>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</si>
  <si>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</si>
  <si>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</si>
  <si>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</si>
  <si>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</si>
  <si>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</si>
  <si>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</si>
  <si>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</si>
  <si>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</si>
  <si>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</si>
  <si>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</si>
  <si>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</si>
  <si>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</si>
  <si>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</si>
  <si>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</si>
  <si>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</si>
  <si>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</si>
  <si>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</si>
  <si>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</si>
  <si>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</si>
  <si>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</si>
  <si>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</si>
  <si>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</si>
  <si>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</si>
  <si>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</si>
  <si>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</si>
  <si>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</si>
  <si>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</si>
  <si>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</si>
  <si>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</si>
  <si>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</si>
  <si>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</si>
  <si>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</si>
  <si>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</si>
  <si>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</si>
  <si>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</si>
  <si>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</si>
  <si>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</si>
  <si>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</si>
  <si>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</si>
  <si>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</si>
  <si>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</si>
  <si>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</si>
  <si>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</si>
  <si>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</si>
  <si>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</si>
  <si>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</si>
  <si>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</si>
  <si>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</si>
  <si>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</si>
  <si>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</si>
  <si>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</si>
  <si>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</si>
  <si>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</si>
  <si>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</si>
  <si>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</si>
  <si>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</si>
  <si>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</si>
  <si>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</si>
  <si>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</si>
  <si>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</si>
  <si>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</si>
  <si>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</si>
  <si>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</si>
  <si>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</si>
  <si>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</si>
  <si>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</si>
  <si>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</si>
  <si>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</si>
  <si>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</si>
  <si>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</si>
  <si>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</si>
  <si>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</si>
  <si>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</si>
  <si>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</si>
  <si>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</si>
  <si>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</si>
  <si>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</si>
  <si>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</si>
  <si>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</si>
  <si>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</si>
  <si>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</si>
  <si>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</si>
  <si>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</si>
  <si>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</si>
  <si>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</si>
  <si>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</si>
  <si>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</si>
  <si>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</si>
  <si>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</si>
  <si>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</si>
  <si>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</si>
  <si>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</si>
  <si>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</si>
  <si>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</si>
  <si>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</si>
  <si>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</si>
  <si>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</si>
  <si>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</si>
  <si>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</si>
  <si>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</si>
  <si>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</si>
  <si>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</si>
  <si>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</si>
  <si>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</si>
  <si>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</si>
  <si>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</si>
  <si>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</si>
  <si>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</si>
  <si>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</si>
  <si>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</si>
  <si>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</si>
  <si>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</si>
  <si>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</si>
  <si>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</si>
  <si>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</si>
  <si>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</si>
  <si>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</si>
  <si>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</si>
  <si>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</si>
  <si>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</si>
  <si>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</si>
  <si>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</si>
  <si>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</si>
  <si>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</si>
  <si>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</si>
  <si>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</si>
  <si>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</si>
  <si>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</si>
  <si>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</si>
  <si>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</si>
  <si>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</si>
  <si>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</si>
  <si>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</si>
  <si>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</si>
  <si>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</si>
  <si>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</si>
  <si>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</si>
  <si>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</si>
  <si>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</si>
  <si>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</si>
  <si>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</si>
  <si>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</si>
  <si>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</si>
  <si>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</si>
  <si>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</si>
  <si>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</si>
  <si>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</si>
  <si>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</si>
  <si>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</si>
  <si>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</si>
  <si>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</si>
  <si>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</si>
  <si>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</si>
  <si>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</si>
  <si>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</si>
  <si>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</si>
  <si>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</si>
  <si>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</si>
  <si>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</si>
  <si>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</si>
  <si>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</si>
  <si>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</si>
  <si>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</si>
  <si>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</si>
  <si>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</si>
  <si>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</si>
  <si>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</si>
  <si>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</si>
  <si>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</si>
  <si>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</si>
  <si>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</si>
  <si>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</si>
  <si>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</si>
  <si>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</si>
  <si>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</si>
  <si>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</si>
  <si>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</si>
  <si>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</si>
  <si>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</si>
  <si>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</si>
  <si>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</si>
  <si>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</si>
  <si>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</si>
  <si>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</si>
  <si>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</si>
  <si>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</si>
  <si>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</si>
  <si>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</si>
  <si>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</si>
  <si>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</si>
  <si>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</si>
  <si>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</si>
  <si>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</si>
  <si>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</si>
  <si>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</si>
  <si>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</si>
  <si>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</si>
  <si>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</si>
  <si>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</si>
  <si>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</si>
  <si>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</si>
  <si>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</si>
  <si>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</si>
  <si>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</si>
  <si>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</si>
  <si>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</si>
  <si>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</si>
  <si>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</si>
  <si>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</si>
  <si>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</si>
  <si>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</si>
  <si>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</si>
  <si>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</si>
  <si>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</si>
  <si>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</si>
  <si>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</si>
  <si>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</si>
  <si>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</si>
  <si>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</si>
  <si>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</si>
  <si>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</si>
  <si>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</si>
  <si>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</si>
  <si>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</si>
  <si>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</si>
  <si>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</si>
  <si>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</si>
  <si>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</si>
  <si>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</si>
  <si>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</si>
  <si>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</si>
  <si>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</si>
  <si>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</si>
  <si>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</si>
  <si>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</si>
  <si>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</si>
  <si>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</si>
  <si>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</si>
  <si>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</si>
  <si>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</si>
  <si>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</si>
  <si>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</si>
  <si>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</si>
  <si>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</si>
  <si>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</si>
  <si>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</si>
  <si>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</si>
  <si>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</si>
  <si>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</si>
  <si>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</si>
  <si>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</si>
  <si>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</si>
  <si>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</si>
  <si>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</si>
  <si>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</si>
  <si>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</si>
  <si>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</si>
  <si>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</si>
  <si>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</si>
  <si>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</si>
  <si>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</si>
  <si>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</si>
  <si>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</si>
  <si>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</si>
  <si>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</si>
  <si>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</si>
  <si>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</si>
  <si>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</si>
  <si>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</si>
  <si>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</si>
  <si>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</si>
  <si>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</si>
  <si>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</si>
  <si>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</si>
  <si>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</si>
  <si>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</si>
  <si>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</si>
  <si>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</si>
  <si>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</si>
  <si>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</si>
  <si>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</si>
  <si>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</si>
  <si>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</si>
  <si>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</si>
  <si>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</si>
  <si>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</si>
  <si>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</si>
  <si>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</si>
  <si>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</si>
  <si>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</si>
  <si>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</si>
  <si>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</si>
  <si>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</si>
  <si>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</si>
  <si>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</si>
  <si>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</si>
  <si>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</si>
  <si>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</si>
  <si>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</si>
  <si>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</si>
  <si>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</si>
  <si>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</si>
  <si>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</si>
  <si>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</si>
  <si>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</si>
  <si>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</si>
  <si>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</si>
  <si>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</si>
  <si>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</si>
  <si>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</si>
  <si>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</si>
  <si>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</si>
  <si>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</si>
  <si>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</si>
  <si>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</si>
  <si>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</si>
  <si>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</si>
  <si>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</si>
  <si>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</si>
  <si>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</si>
  <si>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</si>
  <si>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</si>
  <si>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</si>
  <si>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</si>
  <si>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</si>
  <si>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</si>
  <si>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</si>
  <si>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</si>
  <si>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</si>
  <si>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</si>
  <si>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</si>
  <si>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</si>
  <si>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</si>
  <si>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</si>
  <si>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</si>
  <si>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</si>
  <si>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</si>
  <si>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</si>
  <si>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</si>
  <si>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</si>
  <si>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</si>
  <si>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</si>
  <si>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</si>
  <si>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</si>
  <si>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</si>
  <si>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</si>
  <si>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</si>
  <si>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</si>
  <si>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</si>
  <si>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</si>
  <si>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</si>
  <si>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</si>
  <si>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</si>
  <si>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</si>
  <si>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</si>
  <si>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</si>
  <si>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</si>
  <si>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</si>
  <si>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</si>
  <si>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</si>
  <si>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</si>
  <si>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</si>
  <si>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</si>
  <si>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UNIVERSIDAD DE GUANAJUATO (a)</t>
  </si>
  <si>
    <t>2024 (c)</t>
  </si>
  <si>
    <t>2025 (d)</t>
  </si>
  <si>
    <t>2026 (d)</t>
  </si>
  <si>
    <t>2027 (d)</t>
  </si>
  <si>
    <t>2028 (d)</t>
  </si>
  <si>
    <t>2029 (d)</t>
  </si>
  <si>
    <r>
      <t xml:space="preserve">2019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</si>
  <si>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</si>
  <si>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</si>
  <si>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</si>
  <si>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</si>
  <si>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A. Universidad de Guanajuato AUGT Rectoria General</t>
  </si>
  <si>
    <t>B. Universidad de Guanajuato AUGT Campus Guanajuato</t>
  </si>
  <si>
    <t>C. Universidad de Guanajuato AUGT Campus León</t>
  </si>
  <si>
    <t>D. Universidad de Guanajuato AUGT Campus Irapuato-Salamanca</t>
  </si>
  <si>
    <t>E. Universidad de Guanajuato AUGT Campus Celaya-Salvatierra</t>
  </si>
  <si>
    <t>F. Universidad de Guanajuato AUGT Colegio de Nivel Medio Superior</t>
  </si>
  <si>
    <t>Al 31 de Diciembre de 2023 y al 30 de Septiembre de 2024 (b)</t>
  </si>
  <si>
    <t>Del 1 de Enero al 30 de Septiembre de 2024 (b)</t>
  </si>
  <si>
    <t>2019 1 (c)</t>
  </si>
  <si>
    <t>2020 1 (c)</t>
  </si>
  <si>
    <t>2021 1 (c)</t>
  </si>
  <si>
    <t>2022 1 (c)</t>
  </si>
  <si>
    <t>2023 1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</si>
</sst>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0" xfId="0" applyNumberFormat="1"/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34" zoomScale="75" zoomScaleNormal="75" workbookViewId="0">
      <selection activeCell="B57" sqref="B57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3" t="s">
        <v>0</v>
      </c>
      <c r="B1" s="164"/>
      <c r="C1" s="164"/>
      <c r="D1" s="164"/>
      <c r="E1" s="164"/>
      <c r="F1" s="165"/>
    </row>
    <row r="2" spans="1:6" ht="15" customHeight="1" x14ac:dyDescent="0.25">
      <c r="A2" s="110" t="s">
        <v>588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582</v>
      </c>
      <c r="C6" s="1" t="s">
        <v>583</v>
      </c>
      <c r="D6" s="42" t="s">
        <v>4</v>
      </c>
      <c r="E6" s="41" t="s">
        <v>582</v>
      </c>
      <c r="F6" s="1" t="s">
        <v>583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122">
        <f>SUM(B10:B16)</f>
        <v>899809401</v>
      </c>
      <c r="C9" s="122">
        <f>SUM(C10:C16)</f>
        <v>296652579</v>
      </c>
      <c r="D9" s="46" t="s">
        <v>10</v>
      </c>
      <c r="E9" s="122">
        <f>SUM(E10:E18)</f>
        <v>68794900</v>
      </c>
      <c r="F9" s="122">
        <f>SUM(F10:F18)</f>
        <v>148213880</v>
      </c>
    </row>
    <row r="10" spans="1:6" x14ac:dyDescent="0.25">
      <c r="A10" s="48" t="s">
        <v>11</v>
      </c>
      <c r="B10" s="122">
        <v>1325417</v>
      </c>
      <c r="C10" s="122">
        <v>1417</v>
      </c>
      <c r="D10" s="48" t="s">
        <v>12</v>
      </c>
      <c r="E10" s="122">
        <v>3641363</v>
      </c>
      <c r="F10" s="122">
        <v>17600552</v>
      </c>
    </row>
    <row r="11" spans="1:6" x14ac:dyDescent="0.25">
      <c r="A11" s="48" t="s">
        <v>13</v>
      </c>
      <c r="B11" s="122">
        <v>862504911</v>
      </c>
      <c r="C11" s="122">
        <v>267405925</v>
      </c>
      <c r="D11" s="48" t="s">
        <v>14</v>
      </c>
      <c r="E11" s="122">
        <v>18958374</v>
      </c>
      <c r="F11" s="122">
        <v>59415002</v>
      </c>
    </row>
    <row r="12" spans="1:6" x14ac:dyDescent="0.25">
      <c r="A12" s="48" t="s">
        <v>15</v>
      </c>
      <c r="B12" s="122">
        <v>1940165</v>
      </c>
      <c r="C12" s="122">
        <v>193337</v>
      </c>
      <c r="D12" s="48" t="s">
        <v>16</v>
      </c>
      <c r="E12" s="122">
        <v>1183469</v>
      </c>
      <c r="F12" s="122">
        <v>2668943</v>
      </c>
    </row>
    <row r="13" spans="1:6" x14ac:dyDescent="0.25">
      <c r="A13" s="48" t="s">
        <v>17</v>
      </c>
      <c r="B13" s="122">
        <v>19502457</v>
      </c>
      <c r="C13" s="122">
        <v>16387191</v>
      </c>
      <c r="D13" s="48" t="s">
        <v>18</v>
      </c>
      <c r="E13" s="122">
        <v>0</v>
      </c>
      <c r="F13" s="122">
        <v>0</v>
      </c>
    </row>
    <row r="14" spans="1:6" x14ac:dyDescent="0.25">
      <c r="A14" s="48" t="s">
        <v>19</v>
      </c>
      <c r="B14" s="122">
        <v>14536451</v>
      </c>
      <c r="C14" s="122">
        <v>12664709</v>
      </c>
      <c r="D14" s="48" t="s">
        <v>20</v>
      </c>
      <c r="E14" s="122">
        <v>0</v>
      </c>
      <c r="F14" s="122">
        <v>0</v>
      </c>
    </row>
    <row r="15" spans="1:6" x14ac:dyDescent="0.25">
      <c r="A15" s="48" t="s">
        <v>21</v>
      </c>
      <c r="B15" s="122">
        <v>0</v>
      </c>
      <c r="C15" s="122">
        <v>0</v>
      </c>
      <c r="D15" s="48" t="s">
        <v>22</v>
      </c>
      <c r="E15" s="122">
        <v>0</v>
      </c>
      <c r="F15" s="122">
        <v>0</v>
      </c>
    </row>
    <row r="16" spans="1:6" x14ac:dyDescent="0.25">
      <c r="A16" s="48" t="s">
        <v>23</v>
      </c>
      <c r="B16" s="122">
        <v>0</v>
      </c>
      <c r="C16" s="122">
        <v>0</v>
      </c>
      <c r="D16" s="48" t="s">
        <v>24</v>
      </c>
      <c r="E16" s="122">
        <v>36444476</v>
      </c>
      <c r="F16" s="122">
        <v>61265063</v>
      </c>
    </row>
    <row r="17" spans="1:6" x14ac:dyDescent="0.25">
      <c r="A17" s="46" t="s">
        <v>25</v>
      </c>
      <c r="B17" s="122">
        <f>SUM(B18:B24)</f>
        <v>177651011</v>
      </c>
      <c r="C17" s="122">
        <f>SUM(C18:C24)</f>
        <v>151825204</v>
      </c>
      <c r="D17" s="48" t="s">
        <v>26</v>
      </c>
      <c r="E17" s="122">
        <v>-2263</v>
      </c>
      <c r="F17" s="122">
        <v>582046</v>
      </c>
    </row>
    <row r="18" spans="1:6" x14ac:dyDescent="0.25">
      <c r="A18" s="48" t="s">
        <v>27</v>
      </c>
      <c r="B18" s="122">
        <v>0</v>
      </c>
      <c r="C18" s="122">
        <v>0</v>
      </c>
      <c r="D18" s="48" t="s">
        <v>28</v>
      </c>
      <c r="E18" s="122">
        <v>8569481</v>
      </c>
      <c r="F18" s="122">
        <v>6682274</v>
      </c>
    </row>
    <row r="19" spans="1:6" x14ac:dyDescent="0.25">
      <c r="A19" s="48" t="s">
        <v>29</v>
      </c>
      <c r="B19" s="122">
        <v>158840442</v>
      </c>
      <c r="C19" s="122">
        <v>135074153</v>
      </c>
      <c r="D19" s="46" t="s">
        <v>30</v>
      </c>
      <c r="E19" s="122">
        <f>SUM(E20:E22)</f>
        <v>85658</v>
      </c>
      <c r="F19" s="122">
        <f>SUM(F20:F22)</f>
        <v>82158</v>
      </c>
    </row>
    <row r="20" spans="1:6" x14ac:dyDescent="0.25">
      <c r="A20" s="48" t="s">
        <v>31</v>
      </c>
      <c r="B20" s="122">
        <v>7462704</v>
      </c>
      <c r="C20" s="122">
        <v>5812099</v>
      </c>
      <c r="D20" s="48" t="s">
        <v>32</v>
      </c>
      <c r="E20" s="122">
        <v>84900</v>
      </c>
      <c r="F20" s="122">
        <v>81400</v>
      </c>
    </row>
    <row r="21" spans="1:6" x14ac:dyDescent="0.25">
      <c r="A21" s="48" t="s">
        <v>33</v>
      </c>
      <c r="B21" s="122">
        <v>-103</v>
      </c>
      <c r="C21" s="122">
        <v>0</v>
      </c>
      <c r="D21" s="48" t="s">
        <v>34</v>
      </c>
      <c r="E21" s="122">
        <v>0</v>
      </c>
      <c r="F21" s="122">
        <v>0</v>
      </c>
    </row>
    <row r="22" spans="1:6" x14ac:dyDescent="0.25">
      <c r="A22" s="48" t="s">
        <v>35</v>
      </c>
      <c r="B22" s="122">
        <v>0</v>
      </c>
      <c r="C22" s="122">
        <v>0</v>
      </c>
      <c r="D22" s="48" t="s">
        <v>36</v>
      </c>
      <c r="E22" s="122">
        <v>758</v>
      </c>
      <c r="F22" s="122">
        <v>758</v>
      </c>
    </row>
    <row r="23" spans="1:6" x14ac:dyDescent="0.25">
      <c r="A23" s="48" t="s">
        <v>37</v>
      </c>
      <c r="B23" s="122">
        <v>11347968</v>
      </c>
      <c r="C23" s="122">
        <v>10938952</v>
      </c>
      <c r="D23" s="46" t="s">
        <v>38</v>
      </c>
      <c r="E23" s="122">
        <f>E24+E25</f>
        <v>0</v>
      </c>
      <c r="F23" s="122">
        <f>F24+F25</f>
        <v>0</v>
      </c>
    </row>
    <row r="24" spans="1:6" x14ac:dyDescent="0.25">
      <c r="A24" s="48" t="s">
        <v>39</v>
      </c>
      <c r="B24" s="122">
        <v>0</v>
      </c>
      <c r="C24" s="122">
        <v>0</v>
      </c>
      <c r="D24" s="48" t="s">
        <v>40</v>
      </c>
      <c r="E24" s="122">
        <v>0</v>
      </c>
      <c r="F24" s="122">
        <v>0</v>
      </c>
    </row>
    <row r="25" spans="1:6" x14ac:dyDescent="0.25">
      <c r="A25" s="46" t="s">
        <v>41</v>
      </c>
      <c r="B25" s="122">
        <f>SUM(B26:B30)</f>
        <v>35895167</v>
      </c>
      <c r="C25" s="122">
        <f>SUM(C26:C30)</f>
        <v>33610353</v>
      </c>
      <c r="D25" s="48" t="s">
        <v>42</v>
      </c>
      <c r="E25" s="122">
        <v>0</v>
      </c>
      <c r="F25" s="122">
        <v>0</v>
      </c>
    </row>
    <row r="26" spans="1:6" x14ac:dyDescent="0.25">
      <c r="A26" s="48" t="s">
        <v>43</v>
      </c>
      <c r="B26" s="122">
        <v>2258984</v>
      </c>
      <c r="C26" s="122">
        <v>280248</v>
      </c>
      <c r="D26" s="46" t="s">
        <v>44</v>
      </c>
      <c r="E26" s="122">
        <v>0</v>
      </c>
      <c r="F26" s="122">
        <v>0</v>
      </c>
    </row>
    <row r="27" spans="1:6" x14ac:dyDescent="0.25">
      <c r="A27" s="48" t="s">
        <v>45</v>
      </c>
      <c r="B27" s="122">
        <v>0</v>
      </c>
      <c r="C27" s="122">
        <v>0</v>
      </c>
      <c r="D27" s="46" t="s">
        <v>46</v>
      </c>
      <c r="E27" s="122">
        <f>SUM(E28:E30)</f>
        <v>0</v>
      </c>
      <c r="F27" s="122">
        <f>SUM(F28:F30)</f>
        <v>0</v>
      </c>
    </row>
    <row r="28" spans="1:6" x14ac:dyDescent="0.25">
      <c r="A28" s="48" t="s">
        <v>47</v>
      </c>
      <c r="B28" s="122">
        <v>0</v>
      </c>
      <c r="C28" s="122">
        <v>0</v>
      </c>
      <c r="D28" s="48" t="s">
        <v>48</v>
      </c>
      <c r="E28" s="122">
        <v>0</v>
      </c>
      <c r="F28" s="122">
        <v>0</v>
      </c>
    </row>
    <row r="29" spans="1:6" x14ac:dyDescent="0.25">
      <c r="A29" s="48" t="s">
        <v>49</v>
      </c>
      <c r="B29" s="122">
        <v>33636183</v>
      </c>
      <c r="C29" s="122">
        <v>33330105</v>
      </c>
      <c r="D29" s="48" t="s">
        <v>50</v>
      </c>
      <c r="E29" s="122">
        <v>0</v>
      </c>
      <c r="F29" s="122">
        <v>0</v>
      </c>
    </row>
    <row r="30" spans="1:6" x14ac:dyDescent="0.25">
      <c r="A30" s="48" t="s">
        <v>51</v>
      </c>
      <c r="B30" s="122">
        <v>0</v>
      </c>
      <c r="C30" s="122">
        <v>0</v>
      </c>
      <c r="D30" s="48" t="s">
        <v>52</v>
      </c>
      <c r="E30" s="122">
        <v>0</v>
      </c>
      <c r="F30" s="122">
        <v>0</v>
      </c>
    </row>
    <row r="31" spans="1:6" x14ac:dyDescent="0.25">
      <c r="A31" s="46" t="s">
        <v>53</v>
      </c>
      <c r="B31" s="122">
        <f>SUM(B32:B36)</f>
        <v>0</v>
      </c>
      <c r="C31" s="122">
        <f>SUM(C32:C36)</f>
        <v>0</v>
      </c>
      <c r="D31" s="46" t="s">
        <v>54</v>
      </c>
      <c r="E31" s="122">
        <f>SUM(E32:E37)</f>
        <v>691065</v>
      </c>
      <c r="F31" s="122">
        <f>SUM(F32:F37)</f>
        <v>691065</v>
      </c>
    </row>
    <row r="32" spans="1:6" x14ac:dyDescent="0.25">
      <c r="A32" s="48" t="s">
        <v>55</v>
      </c>
      <c r="B32" s="122">
        <v>0</v>
      </c>
      <c r="C32" s="122">
        <v>0</v>
      </c>
      <c r="D32" s="48" t="s">
        <v>56</v>
      </c>
      <c r="E32" s="122">
        <v>0</v>
      </c>
      <c r="F32" s="122">
        <v>0</v>
      </c>
    </row>
    <row r="33" spans="1:6" ht="14.45" customHeight="1" x14ac:dyDescent="0.25">
      <c r="A33" s="48" t="s">
        <v>57</v>
      </c>
      <c r="B33" s="122">
        <v>0</v>
      </c>
      <c r="C33" s="122">
        <v>0</v>
      </c>
      <c r="D33" s="48" t="s">
        <v>58</v>
      </c>
      <c r="E33" s="122">
        <v>0</v>
      </c>
      <c r="F33" s="122">
        <v>0</v>
      </c>
    </row>
    <row r="34" spans="1:6" ht="14.45" customHeight="1" x14ac:dyDescent="0.25">
      <c r="A34" s="48" t="s">
        <v>59</v>
      </c>
      <c r="B34" s="122">
        <v>0</v>
      </c>
      <c r="C34" s="122">
        <v>0</v>
      </c>
      <c r="D34" s="48" t="s">
        <v>60</v>
      </c>
      <c r="E34" s="122">
        <v>0</v>
      </c>
      <c r="F34" s="122">
        <v>0</v>
      </c>
    </row>
    <row r="35" spans="1:6" ht="14.45" customHeight="1" x14ac:dyDescent="0.25">
      <c r="A35" s="48" t="s">
        <v>61</v>
      </c>
      <c r="B35" s="122">
        <v>0</v>
      </c>
      <c r="C35" s="122">
        <v>0</v>
      </c>
      <c r="D35" s="48" t="s">
        <v>62</v>
      </c>
      <c r="E35" s="122">
        <v>0</v>
      </c>
      <c r="F35" s="122">
        <v>0</v>
      </c>
    </row>
    <row r="36" spans="1:6" ht="14.45" customHeight="1" x14ac:dyDescent="0.25">
      <c r="A36" s="48" t="s">
        <v>63</v>
      </c>
      <c r="B36" s="122">
        <v>0</v>
      </c>
      <c r="C36" s="122">
        <v>0</v>
      </c>
      <c r="D36" s="48" t="s">
        <v>64</v>
      </c>
      <c r="E36" s="122">
        <v>691065</v>
      </c>
      <c r="F36" s="122">
        <v>691065</v>
      </c>
    </row>
    <row r="37" spans="1:6" ht="14.45" customHeight="1" x14ac:dyDescent="0.25">
      <c r="A37" s="46" t="s">
        <v>65</v>
      </c>
      <c r="B37" s="122">
        <v>875538</v>
      </c>
      <c r="C37" s="122">
        <v>240360</v>
      </c>
      <c r="D37" s="48" t="s">
        <v>66</v>
      </c>
      <c r="E37" s="122">
        <v>0</v>
      </c>
      <c r="F37" s="122">
        <v>0</v>
      </c>
    </row>
    <row r="38" spans="1:6" x14ac:dyDescent="0.25">
      <c r="A38" s="46" t="s">
        <v>67</v>
      </c>
      <c r="B38" s="122">
        <f>SUM(B39:B40)</f>
        <v>-19444417</v>
      </c>
      <c r="C38" s="122">
        <f>SUM(C39:C40)</f>
        <v>-19444417</v>
      </c>
      <c r="D38" s="46" t="s">
        <v>68</v>
      </c>
      <c r="E38" s="122">
        <f>SUM(E39:E41)</f>
        <v>0</v>
      </c>
      <c r="F38" s="122">
        <f>SUM(F39:F41)</f>
        <v>0</v>
      </c>
    </row>
    <row r="39" spans="1:6" x14ac:dyDescent="0.25">
      <c r="A39" s="48" t="s">
        <v>69</v>
      </c>
      <c r="B39" s="122">
        <v>-19444417</v>
      </c>
      <c r="C39" s="122">
        <v>-19444417</v>
      </c>
      <c r="D39" s="48" t="s">
        <v>70</v>
      </c>
      <c r="E39" s="122">
        <v>0</v>
      </c>
      <c r="F39" s="122">
        <v>0</v>
      </c>
    </row>
    <row r="40" spans="1:6" x14ac:dyDescent="0.25">
      <c r="A40" s="48" t="s">
        <v>71</v>
      </c>
      <c r="B40" s="122">
        <v>0</v>
      </c>
      <c r="C40" s="122">
        <v>0</v>
      </c>
      <c r="D40" s="48" t="s">
        <v>72</v>
      </c>
      <c r="E40" s="122">
        <v>0</v>
      </c>
      <c r="F40" s="122">
        <v>0</v>
      </c>
    </row>
    <row r="41" spans="1:6" x14ac:dyDescent="0.25">
      <c r="A41" s="46" t="s">
        <v>73</v>
      </c>
      <c r="B41" s="122">
        <f>SUM(B42:B45)</f>
        <v>1497135</v>
      </c>
      <c r="C41" s="122">
        <f>SUM(C42:C45)</f>
        <v>1497135</v>
      </c>
      <c r="D41" s="48" t="s">
        <v>74</v>
      </c>
      <c r="E41" s="122">
        <v>0</v>
      </c>
      <c r="F41" s="122">
        <v>0</v>
      </c>
    </row>
    <row r="42" spans="1:6" x14ac:dyDescent="0.25">
      <c r="A42" s="48" t="s">
        <v>75</v>
      </c>
      <c r="B42" s="122">
        <v>1497135</v>
      </c>
      <c r="C42" s="122">
        <v>1497135</v>
      </c>
      <c r="D42" s="46" t="s">
        <v>76</v>
      </c>
      <c r="E42" s="122">
        <f>SUM(E43:E45)</f>
        <v>35307761</v>
      </c>
      <c r="F42" s="122">
        <f>SUM(F43:F45)</f>
        <v>19034905</v>
      </c>
    </row>
    <row r="43" spans="1:6" x14ac:dyDescent="0.25">
      <c r="A43" s="48" t="s">
        <v>77</v>
      </c>
      <c r="B43" s="122">
        <v>0</v>
      </c>
      <c r="C43" s="122">
        <v>0</v>
      </c>
      <c r="D43" s="48" t="s">
        <v>78</v>
      </c>
      <c r="E43" s="122">
        <v>0</v>
      </c>
      <c r="F43" s="122">
        <v>0</v>
      </c>
    </row>
    <row r="44" spans="1:6" x14ac:dyDescent="0.25">
      <c r="A44" s="48" t="s">
        <v>79</v>
      </c>
      <c r="B44" s="122">
        <v>0</v>
      </c>
      <c r="C44" s="122">
        <v>0</v>
      </c>
      <c r="D44" s="48" t="s">
        <v>80</v>
      </c>
      <c r="E44" s="122">
        <v>0</v>
      </c>
      <c r="F44" s="122">
        <v>0</v>
      </c>
    </row>
    <row r="45" spans="1:6" x14ac:dyDescent="0.25">
      <c r="A45" s="48" t="s">
        <v>81</v>
      </c>
      <c r="B45" s="122">
        <v>0</v>
      </c>
      <c r="C45" s="122">
        <v>0</v>
      </c>
      <c r="D45" s="48" t="s">
        <v>82</v>
      </c>
      <c r="E45" s="122">
        <v>35307761</v>
      </c>
      <c r="F45" s="122">
        <v>19034905</v>
      </c>
    </row>
    <row r="46" spans="1:6" x14ac:dyDescent="0.25">
      <c r="A46" s="45"/>
      <c r="B46" s="161"/>
      <c r="C46" s="161"/>
      <c r="D46" s="45"/>
      <c r="E46" s="161"/>
      <c r="F46" s="161"/>
    </row>
    <row r="47" spans="1:6" x14ac:dyDescent="0.25">
      <c r="A47" s="3" t="s">
        <v>83</v>
      </c>
      <c r="B47" s="162">
        <f>B9+B17+B25+B31+B37+B38+B41</f>
        <v>1096283835</v>
      </c>
      <c r="C47" s="162">
        <f>C9+C17+C25+C31+C37+C38+C41</f>
        <v>464381214</v>
      </c>
      <c r="D47" s="2" t="s">
        <v>84</v>
      </c>
      <c r="E47" s="162">
        <f>E9+E19+E23+E26+E27+E31+E38+E42</f>
        <v>104879384</v>
      </c>
      <c r="F47" s="162">
        <f>F9+F19+F23+F26+F27+F31+F38+F42</f>
        <v>168022008</v>
      </c>
    </row>
    <row r="48" spans="1:6" x14ac:dyDescent="0.25">
      <c r="A48" s="45"/>
      <c r="B48" s="161"/>
      <c r="C48" s="161"/>
      <c r="D48" s="45"/>
      <c r="E48" s="161"/>
      <c r="F48" s="161"/>
    </row>
    <row r="49" spans="1:6" x14ac:dyDescent="0.25">
      <c r="A49" s="2" t="s">
        <v>85</v>
      </c>
      <c r="B49" s="161"/>
      <c r="C49" s="161"/>
      <c r="D49" s="2" t="s">
        <v>86</v>
      </c>
      <c r="E49" s="161"/>
      <c r="F49" s="161"/>
    </row>
    <row r="50" spans="1:6" x14ac:dyDescent="0.25">
      <c r="A50" s="46" t="s">
        <v>87</v>
      </c>
      <c r="B50" s="122">
        <v>962359984</v>
      </c>
      <c r="C50" s="122">
        <v>883223082</v>
      </c>
      <c r="D50" s="46" t="s">
        <v>88</v>
      </c>
      <c r="E50" s="122">
        <v>0</v>
      </c>
      <c r="F50" s="122">
        <v>0</v>
      </c>
    </row>
    <row r="51" spans="1:6" x14ac:dyDescent="0.25">
      <c r="A51" s="46" t="s">
        <v>89</v>
      </c>
      <c r="B51" s="122">
        <v>10771974</v>
      </c>
      <c r="C51" s="122">
        <v>8470440</v>
      </c>
      <c r="D51" s="46" t="s">
        <v>90</v>
      </c>
      <c r="E51" s="122">
        <v>0</v>
      </c>
      <c r="F51" s="122">
        <v>0</v>
      </c>
    </row>
    <row r="52" spans="1:6" x14ac:dyDescent="0.25">
      <c r="A52" s="46" t="s">
        <v>91</v>
      </c>
      <c r="B52" s="122">
        <v>6403969533</v>
      </c>
      <c r="C52" s="122">
        <v>6403559845</v>
      </c>
      <c r="D52" s="46" t="s">
        <v>92</v>
      </c>
      <c r="E52" s="122">
        <v>0</v>
      </c>
      <c r="F52" s="122">
        <v>0</v>
      </c>
    </row>
    <row r="53" spans="1:6" x14ac:dyDescent="0.25">
      <c r="A53" s="46" t="s">
        <v>93</v>
      </c>
      <c r="B53" s="122">
        <v>2281634545</v>
      </c>
      <c r="C53" s="122">
        <v>2261478352</v>
      </c>
      <c r="D53" s="46" t="s">
        <v>94</v>
      </c>
      <c r="E53" s="122">
        <v>0</v>
      </c>
      <c r="F53" s="122">
        <v>0</v>
      </c>
    </row>
    <row r="54" spans="1:6" x14ac:dyDescent="0.25">
      <c r="A54" s="46" t="s">
        <v>95</v>
      </c>
      <c r="B54" s="122">
        <v>68254033</v>
      </c>
      <c r="C54" s="122">
        <v>68014187</v>
      </c>
      <c r="D54" s="46" t="s">
        <v>96</v>
      </c>
      <c r="E54" s="122">
        <v>0</v>
      </c>
      <c r="F54" s="122">
        <v>0</v>
      </c>
    </row>
    <row r="55" spans="1:6" x14ac:dyDescent="0.25">
      <c r="A55" s="46" t="s">
        <v>97</v>
      </c>
      <c r="B55" s="122">
        <v>-3266530347</v>
      </c>
      <c r="C55" s="122">
        <v>-3112050038</v>
      </c>
      <c r="D55" s="50" t="s">
        <v>98</v>
      </c>
      <c r="E55" s="122">
        <v>884033504</v>
      </c>
      <c r="F55" s="122">
        <v>806411341</v>
      </c>
    </row>
    <row r="56" spans="1:6" x14ac:dyDescent="0.25">
      <c r="A56" s="46" t="s">
        <v>99</v>
      </c>
      <c r="B56" s="122">
        <v>25235826</v>
      </c>
      <c r="C56" s="122">
        <v>25235826</v>
      </c>
      <c r="D56" s="45"/>
      <c r="E56" s="161"/>
      <c r="F56" s="161"/>
    </row>
    <row r="57" spans="1:6" x14ac:dyDescent="0.25">
      <c r="A57" s="46" t="s">
        <v>100</v>
      </c>
      <c r="B57" s="122">
        <v>0</v>
      </c>
      <c r="C57" s="122">
        <v>0</v>
      </c>
      <c r="D57" s="2" t="s">
        <v>101</v>
      </c>
      <c r="E57" s="162">
        <f>SUM(E50:E55)</f>
        <v>884033504</v>
      </c>
      <c r="F57" s="162">
        <f>SUM(F50:F55)</f>
        <v>806411341</v>
      </c>
    </row>
    <row r="58" spans="1:6" x14ac:dyDescent="0.25">
      <c r="A58" s="46" t="s">
        <v>102</v>
      </c>
      <c r="B58" s="122">
        <v>0</v>
      </c>
      <c r="C58" s="122">
        <v>0</v>
      </c>
      <c r="D58" s="45"/>
      <c r="E58" s="161"/>
      <c r="F58" s="161"/>
    </row>
    <row r="59" spans="1:6" x14ac:dyDescent="0.25">
      <c r="A59" s="45"/>
      <c r="B59" s="161"/>
      <c r="C59" s="161"/>
      <c r="D59" s="2" t="s">
        <v>103</v>
      </c>
      <c r="E59" s="162">
        <f>E47+E57</f>
        <v>988912888</v>
      </c>
      <c r="F59" s="162">
        <f>F47+F57</f>
        <v>974433349</v>
      </c>
    </row>
    <row r="60" spans="1:6" x14ac:dyDescent="0.25">
      <c r="A60" s="3" t="s">
        <v>104</v>
      </c>
      <c r="B60" s="162">
        <f>SUM(B50:B58)</f>
        <v>6485695548</v>
      </c>
      <c r="C60" s="162">
        <f>SUM(C50:C58)</f>
        <v>6537931694</v>
      </c>
      <c r="D60" s="45"/>
      <c r="E60" s="49"/>
      <c r="F60" s="49"/>
    </row>
    <row r="61" spans="1:6" x14ac:dyDescent="0.25">
      <c r="A61" s="45"/>
      <c r="B61" s="161"/>
      <c r="C61" s="161"/>
      <c r="D61" s="51" t="s">
        <v>105</v>
      </c>
      <c r="E61" s="49"/>
      <c r="F61" s="49"/>
    </row>
    <row r="62" spans="1:6" x14ac:dyDescent="0.25">
      <c r="A62" s="3" t="s">
        <v>106</v>
      </c>
      <c r="B62" s="162">
        <f>SUM(B47+B60)</f>
        <v>7581979383</v>
      </c>
      <c r="C62" s="162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3575156870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108</v>
      </c>
      <c r="E64" s="122">
        <v>3543641522</v>
      </c>
      <c r="F64" s="122">
        <v>3543641522</v>
      </c>
    </row>
    <row r="65" spans="1:6" x14ac:dyDescent="0.25">
      <c r="A65" s="45"/>
      <c r="B65" s="45"/>
      <c r="C65" s="45"/>
      <c r="D65" s="50" t="s">
        <v>109</v>
      </c>
      <c r="E65" s="122">
        <v>31515348</v>
      </c>
      <c r="F65" s="122">
        <v>26350639</v>
      </c>
    </row>
    <row r="66" spans="1:6" x14ac:dyDescent="0.25">
      <c r="A66" s="45"/>
      <c r="B66" s="45"/>
      <c r="C66" s="45"/>
      <c r="D66" s="46" t="s">
        <v>110</v>
      </c>
      <c r="E66" s="122">
        <v>0</v>
      </c>
      <c r="F66" s="122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122">
        <f>SUM(E69:E73)</f>
        <v>3006039041</v>
      </c>
      <c r="F68" s="122">
        <f>SUM(F69:F73)</f>
        <v>2446016814</v>
      </c>
    </row>
    <row r="69" spans="1:6" x14ac:dyDescent="0.25">
      <c r="A69" s="53"/>
      <c r="B69" s="45"/>
      <c r="C69" s="45"/>
      <c r="D69" s="46" t="s">
        <v>112</v>
      </c>
      <c r="E69" s="122">
        <v>590017095</v>
      </c>
      <c r="F69" s="122">
        <v>5315356</v>
      </c>
    </row>
    <row r="70" spans="1:6" x14ac:dyDescent="0.25">
      <c r="A70" s="53"/>
      <c r="B70" s="45"/>
      <c r="C70" s="45"/>
      <c r="D70" s="46" t="s">
        <v>113</v>
      </c>
      <c r="E70" s="122">
        <v>-621366897</v>
      </c>
      <c r="F70" s="122">
        <v>-596687385</v>
      </c>
    </row>
    <row r="71" spans="1:6" x14ac:dyDescent="0.25">
      <c r="A71" s="53"/>
      <c r="B71" s="45"/>
      <c r="C71" s="45"/>
      <c r="D71" s="46" t="s">
        <v>114</v>
      </c>
      <c r="E71" s="122">
        <v>3042640756</v>
      </c>
      <c r="F71" s="122">
        <v>3042640756</v>
      </c>
    </row>
    <row r="72" spans="1:6" x14ac:dyDescent="0.25">
      <c r="A72" s="53"/>
      <c r="B72" s="45"/>
      <c r="C72" s="45"/>
      <c r="D72" s="46" t="s">
        <v>115</v>
      </c>
      <c r="E72" s="122">
        <v>0</v>
      </c>
      <c r="F72" s="122">
        <v>0</v>
      </c>
    </row>
    <row r="73" spans="1:6" x14ac:dyDescent="0.25">
      <c r="A73" s="53"/>
      <c r="B73" s="45"/>
      <c r="C73" s="45"/>
      <c r="D73" s="46" t="s">
        <v>116</v>
      </c>
      <c r="E73" s="122">
        <v>-5251913</v>
      </c>
      <c r="F73" s="122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122">
        <f>E76+E77</f>
        <v>11870584</v>
      </c>
      <c r="F75" s="122">
        <f>F76+F77</f>
        <v>11870584</v>
      </c>
    </row>
    <row r="76" spans="1:6" x14ac:dyDescent="0.25">
      <c r="A76" s="53"/>
      <c r="B76" s="45"/>
      <c r="C76" s="45"/>
      <c r="D76" s="46" t="s">
        <v>118</v>
      </c>
      <c r="E76" s="122">
        <v>0</v>
      </c>
      <c r="F76" s="122">
        <v>0</v>
      </c>
    </row>
    <row r="77" spans="1:6" x14ac:dyDescent="0.25">
      <c r="A77" s="53"/>
      <c r="B77" s="45"/>
      <c r="C77" s="45"/>
      <c r="D77" s="46" t="s">
        <v>119</v>
      </c>
      <c r="E77" s="122">
        <v>11870584</v>
      </c>
      <c r="F77" s="122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162">
        <f>E63+E68+E75</f>
        <v>6593066495</v>
      </c>
      <c r="F79" s="162">
        <f>F63+F68+F75</f>
        <v>6027879559</v>
      </c>
    </row>
    <row r="80" spans="1:6" x14ac:dyDescent="0.25">
      <c r="A80" s="53"/>
      <c r="B80" s="45"/>
      <c r="C80" s="45"/>
      <c r="D80" s="45"/>
      <c r="E80" s="161"/>
      <c r="F80" s="161"/>
    </row>
    <row r="81" spans="1:6" x14ac:dyDescent="0.25">
      <c r="A81" s="53"/>
      <c r="B81" s="45"/>
      <c r="C81" s="45"/>
      <c r="D81" s="2" t="s">
        <v>121</v>
      </c>
      <c r="E81" s="162">
        <f>E59+E79</f>
        <v>7581979383</v>
      </c>
      <c r="F81" s="162">
        <f>F59+F79</f>
        <v>7002312908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25 B38:C38 B40:C41 B43:C46 B59:C62 E19:F19 E23:F35 E37:F44 E46:F54 E56:F63 E67:F68 E74:F76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7" sqref="B1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441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UNIVERSIDAD DE GUANAJUATO (a)</v>
      </c>
      <c r="B2" s="185"/>
      <c r="C2" s="185"/>
      <c r="D2" s="185"/>
      <c r="E2" s="185"/>
      <c r="F2" s="185"/>
      <c r="G2" s="186"/>
    </row>
    <row r="3" spans="1:7" x14ac:dyDescent="0.25">
      <c r="A3" s="181" t="s">
        <v>442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75" t="s">
        <v>443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573</v>
      </c>
      <c r="B6" s="7" t="s">
        <v>574</v>
      </c>
      <c r="C6" s="33" t="s">
        <v>552</v>
      </c>
      <c r="D6" s="33" t="s">
        <v>553</v>
      </c>
      <c r="E6" s="33" t="s">
        <v>554</v>
      </c>
      <c r="F6" s="33" t="s">
        <v>555</v>
      </c>
      <c r="G6" s="33" t="s">
        <v>556</v>
      </c>
    </row>
    <row r="7" spans="1:7" ht="15.75" customHeight="1" x14ac:dyDescent="0.25">
      <c r="A7" s="26" t="s">
        <v>557</v>
      </c>
      <c r="B7" s="119">
        <f>SUM(B8:B19)</f>
        <v>1813302330</v>
      </c>
      <c r="C7" s="119">
        <f t="shared" ref="C7:G7" si="0">SUM(C8:C19)</f>
        <v>1903967446.5</v>
      </c>
      <c r="D7" s="119">
        <f t="shared" si="0"/>
        <v>1999165818.825</v>
      </c>
      <c r="E7" s="119">
        <f t="shared" si="0"/>
        <v>2099124109.7662501</v>
      </c>
      <c r="F7" s="119">
        <f t="shared" si="0"/>
        <v>2204080315.2545629</v>
      </c>
      <c r="G7" s="119">
        <f t="shared" si="0"/>
        <v>2314284331.0172911</v>
      </c>
    </row>
    <row r="8" spans="1:7" x14ac:dyDescent="0.25">
      <c r="A8" s="58" t="s">
        <v>558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559</v>
      </c>
      <c r="B9" s="75">
        <v>54731334.259999998</v>
      </c>
      <c r="C9" s="75">
        <v>57467900.972999997</v>
      </c>
      <c r="D9" s="75">
        <v>60341296.021650001</v>
      </c>
      <c r="E9" s="75">
        <v>63358360.822732501</v>
      </c>
      <c r="F9" s="75">
        <v>66526278.863869131</v>
      </c>
      <c r="G9" s="75">
        <v>69852592.807062596</v>
      </c>
    </row>
    <row r="10" spans="1:7" x14ac:dyDescent="0.25">
      <c r="A10" s="58" t="s">
        <v>481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560</v>
      </c>
      <c r="B12" s="75">
        <v>12595000</v>
      </c>
      <c r="C12" s="75">
        <v>13224750</v>
      </c>
      <c r="D12" s="75">
        <v>13885987.5</v>
      </c>
      <c r="E12" s="75">
        <v>14580286.875</v>
      </c>
      <c r="F12" s="75">
        <v>15309301.21875</v>
      </c>
      <c r="G12" s="75">
        <v>16074766.279687501</v>
      </c>
    </row>
    <row r="13" spans="1:7" x14ac:dyDescent="0.25">
      <c r="A13" s="58" t="s">
        <v>561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485</v>
      </c>
      <c r="B14" s="75">
        <v>378925019.74000007</v>
      </c>
      <c r="C14" s="75">
        <v>397871270.72700012</v>
      </c>
      <c r="D14" s="75">
        <v>417764834.26335013</v>
      </c>
      <c r="E14" s="75">
        <v>438653075.97651768</v>
      </c>
      <c r="F14" s="75">
        <v>460585729.7753436</v>
      </c>
      <c r="G14" s="75">
        <v>483615016.2641108</v>
      </c>
    </row>
    <row r="15" spans="1:7" x14ac:dyDescent="0.25">
      <c r="A15" s="58" t="s">
        <v>486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488</v>
      </c>
      <c r="B17" s="75">
        <v>1367050976</v>
      </c>
      <c r="C17" s="75">
        <v>1435403524.8</v>
      </c>
      <c r="D17" s="75">
        <v>1507173701.04</v>
      </c>
      <c r="E17" s="75">
        <v>1582532386.092</v>
      </c>
      <c r="F17" s="75">
        <v>1661659005.3966</v>
      </c>
      <c r="G17" s="75">
        <v>1744741955.66643</v>
      </c>
    </row>
    <row r="18" spans="1:7" x14ac:dyDescent="0.25">
      <c r="A18" s="58" t="s">
        <v>563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572</v>
      </c>
      <c r="B20" s="75"/>
      <c r="C20" s="75"/>
      <c r="D20" s="75"/>
      <c r="E20" s="75"/>
      <c r="F20" s="75"/>
      <c r="G20" s="75"/>
    </row>
    <row r="21" spans="1:7" x14ac:dyDescent="0.25">
      <c r="A21" s="3" t="s">
        <v>565</v>
      </c>
      <c r="B21" s="119">
        <f>SUM(B22:B26)</f>
        <v>2346324296</v>
      </c>
      <c r="C21" s="119">
        <f t="shared" ref="C21:G21" si="1">SUM(C22:C26)</f>
        <v>2463640510.8000002</v>
      </c>
      <c r="D21" s="119">
        <f t="shared" si="1"/>
        <v>2586822536.3400002</v>
      </c>
      <c r="E21" s="119">
        <f t="shared" si="1"/>
        <v>2716163663.1570001</v>
      </c>
      <c r="F21" s="119">
        <f t="shared" si="1"/>
        <v>2851971846.3148503</v>
      </c>
      <c r="G21" s="119">
        <f t="shared" si="1"/>
        <v>2994570438.6305928</v>
      </c>
    </row>
    <row r="22" spans="1:7" x14ac:dyDescent="0.25">
      <c r="A22" s="58" t="s">
        <v>566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494</v>
      </c>
      <c r="B25" s="76">
        <v>2346324296</v>
      </c>
      <c r="C25" s="76">
        <v>2463640510.8000002</v>
      </c>
      <c r="D25" s="76">
        <v>2586822536.3400002</v>
      </c>
      <c r="E25" s="76">
        <v>2716163663.1570001</v>
      </c>
      <c r="F25" s="76">
        <v>2851971846.3148503</v>
      </c>
      <c r="G25" s="76">
        <v>2994570438.6305928</v>
      </c>
    </row>
    <row r="26" spans="1:7" x14ac:dyDescent="0.25">
      <c r="A26" s="59" t="s">
        <v>568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572</v>
      </c>
      <c r="B27" s="76"/>
      <c r="C27" s="76"/>
      <c r="D27" s="76"/>
      <c r="E27" s="76"/>
      <c r="F27" s="76"/>
      <c r="G27" s="76"/>
    </row>
    <row r="28" spans="1:7" x14ac:dyDescent="0.25">
      <c r="A28" s="3" t="s">
        <v>569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572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571</v>
      </c>
      <c r="B31" s="119">
        <f>B21+B7+B28</f>
        <v>4159626626</v>
      </c>
      <c r="C31" s="119">
        <f t="shared" ref="C31:G31" si="3">C21+C7+C28</f>
        <v>4367607957.3000002</v>
      </c>
      <c r="D31" s="119">
        <f t="shared" si="3"/>
        <v>4585988355.165</v>
      </c>
      <c r="E31" s="119">
        <f t="shared" si="3"/>
        <v>4815287772.9232502</v>
      </c>
      <c r="F31" s="119">
        <f t="shared" si="3"/>
        <v>5056052161.5694132</v>
      </c>
      <c r="G31" s="119">
        <f t="shared" si="3"/>
        <v>5308854769.6478844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B2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16" sqref="A1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460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UNIVERSIDAD DE GUANAJUATO (a)</v>
      </c>
      <c r="B2" s="185"/>
      <c r="C2" s="185"/>
      <c r="D2" s="185"/>
      <c r="E2" s="185"/>
      <c r="F2" s="185"/>
      <c r="G2" s="186"/>
    </row>
    <row r="3" spans="1:7" x14ac:dyDescent="0.25">
      <c r="A3" s="181" t="s">
        <v>461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75" t="s">
        <v>443</v>
      </c>
      <c r="B5" s="176"/>
      <c r="C5" s="176"/>
      <c r="D5" s="176"/>
      <c r="E5" s="176"/>
      <c r="F5" s="176"/>
      <c r="G5" s="177"/>
    </row>
    <row r="6" spans="1:7" x14ac:dyDescent="0.25">
      <c r="A6" s="139" t="s">
        <v>573</v>
      </c>
      <c r="B6" s="7" t="s">
        <v>589</v>
      </c>
      <c r="C6" s="33" t="s">
        <v>590</v>
      </c>
      <c r="D6" s="33" t="s">
        <v>591</v>
      </c>
      <c r="E6" s="33" t="s">
        <v>592</v>
      </c>
      <c r="F6" s="33" t="s">
        <v>593</v>
      </c>
      <c r="G6" s="33" t="s">
        <v>594</v>
      </c>
    </row>
    <row r="7" spans="1:7" ht="15.75" customHeight="1" x14ac:dyDescent="0.25">
      <c r="A7" s="26" t="s">
        <v>463</v>
      </c>
      <c r="B7" s="119">
        <f t="shared" ref="B7:G7" si="0">SUM(B8:B16)</f>
        <v>1928728216.0000002</v>
      </c>
      <c r="C7" s="119">
        <f t="shared" si="0"/>
        <v>1986590062.4200003</v>
      </c>
      <c r="D7" s="119">
        <f t="shared" si="0"/>
        <v>2046187764.3</v>
      </c>
      <c r="E7" s="119">
        <f t="shared" si="0"/>
        <v>2107573397.23</v>
      </c>
      <c r="F7" s="119">
        <f t="shared" si="0"/>
        <v>2170800599.1399999</v>
      </c>
      <c r="G7" s="119">
        <f t="shared" si="0"/>
        <v>2235924617.1200004</v>
      </c>
    </row>
    <row r="8" spans="1:7" x14ac:dyDescent="0.25">
      <c r="A8" s="58" t="s">
        <v>575</v>
      </c>
      <c r="B8" s="75">
        <v>1391074799.4200001</v>
      </c>
      <c r="C8" s="75">
        <v>1432807043.4000001</v>
      </c>
      <c r="D8" s="75">
        <v>1475791254.7</v>
      </c>
      <c r="E8" s="75">
        <v>1520064992.3499999</v>
      </c>
      <c r="F8" s="75">
        <v>1565666942.1199999</v>
      </c>
      <c r="G8" s="75">
        <v>1612636950.3800001</v>
      </c>
    </row>
    <row r="9" spans="1:7" ht="15.75" customHeight="1" x14ac:dyDescent="0.25">
      <c r="A9" s="58" t="s">
        <v>576</v>
      </c>
      <c r="B9" s="75">
        <v>68362814.229999959</v>
      </c>
      <c r="C9" s="75">
        <v>70413698.659999996</v>
      </c>
      <c r="D9" s="75">
        <v>72526109.620000005</v>
      </c>
      <c r="E9" s="75">
        <v>74701892.900000006</v>
      </c>
      <c r="F9" s="75">
        <v>76942949.689999998</v>
      </c>
      <c r="G9" s="75">
        <v>79251238.180000007</v>
      </c>
    </row>
    <row r="10" spans="1:7" x14ac:dyDescent="0.25">
      <c r="A10" s="58" t="s">
        <v>466</v>
      </c>
      <c r="B10" s="75">
        <v>260246714.44</v>
      </c>
      <c r="C10" s="75">
        <v>268054115.81</v>
      </c>
      <c r="D10" s="75">
        <v>276095739.30000001</v>
      </c>
      <c r="E10" s="75">
        <v>284378611.48000002</v>
      </c>
      <c r="F10" s="75">
        <v>292909969.81999999</v>
      </c>
      <c r="G10" s="75">
        <v>301697268.91000003</v>
      </c>
    </row>
    <row r="11" spans="1:7" x14ac:dyDescent="0.25">
      <c r="A11" s="58" t="s">
        <v>467</v>
      </c>
      <c r="B11" s="75">
        <v>93458832.920000002</v>
      </c>
      <c r="C11" s="75">
        <v>96262597.909999996</v>
      </c>
      <c r="D11" s="75">
        <v>99150475.849999994</v>
      </c>
      <c r="E11" s="75">
        <v>102124990.12</v>
      </c>
      <c r="F11" s="75">
        <v>105188739.81999999</v>
      </c>
      <c r="G11" s="75">
        <v>108344402.02</v>
      </c>
    </row>
    <row r="12" spans="1:7" x14ac:dyDescent="0.25">
      <c r="A12" s="58" t="s">
        <v>577</v>
      </c>
      <c r="B12" s="75">
        <v>95373797.289999992</v>
      </c>
      <c r="C12" s="75">
        <v>98235011.209999993</v>
      </c>
      <c r="D12" s="75">
        <v>101182061.54000001</v>
      </c>
      <c r="E12" s="75">
        <v>104217523.39</v>
      </c>
      <c r="F12" s="75">
        <v>107344049.09</v>
      </c>
      <c r="G12" s="75">
        <v>110564370.56999999</v>
      </c>
    </row>
    <row r="13" spans="1:7" x14ac:dyDescent="0.25">
      <c r="A13" s="58" t="s">
        <v>469</v>
      </c>
      <c r="B13" s="75">
        <v>20211257.700000003</v>
      </c>
      <c r="C13" s="75">
        <v>20817595.43</v>
      </c>
      <c r="D13" s="75">
        <v>21442123.289999999</v>
      </c>
      <c r="E13" s="75">
        <v>22085386.989999998</v>
      </c>
      <c r="F13" s="75">
        <v>22747948.600000001</v>
      </c>
      <c r="G13" s="75">
        <v>23430387.059999999</v>
      </c>
    </row>
    <row r="14" spans="1:7" x14ac:dyDescent="0.25">
      <c r="A14" s="59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473</v>
      </c>
      <c r="B18" s="119">
        <f>SUM(B19:B27)</f>
        <v>2346324296.0000038</v>
      </c>
      <c r="C18" s="119">
        <f t="shared" ref="C18:G18" si="1">SUM(C19:C27)</f>
        <v>2416714024.75</v>
      </c>
      <c r="D18" s="119">
        <f t="shared" si="1"/>
        <v>2489215445.4899998</v>
      </c>
      <c r="E18" s="119">
        <f t="shared" si="1"/>
        <v>2563891908.8500004</v>
      </c>
      <c r="F18" s="119">
        <f t="shared" si="1"/>
        <v>2640808666.1199994</v>
      </c>
      <c r="G18" s="119">
        <f t="shared" si="1"/>
        <v>2720032926.1000004</v>
      </c>
    </row>
    <row r="19" spans="1:7" x14ac:dyDescent="0.25">
      <c r="A19" s="58" t="s">
        <v>575</v>
      </c>
      <c r="B19" s="76">
        <v>2126409820.8700037</v>
      </c>
      <c r="C19" s="76">
        <v>2190202115.5</v>
      </c>
      <c r="D19" s="76">
        <v>2255908178.96</v>
      </c>
      <c r="E19" s="76">
        <v>2323585424.3299999</v>
      </c>
      <c r="F19" s="76">
        <v>2393292987.0599999</v>
      </c>
      <c r="G19" s="76">
        <v>2465091776.6700001</v>
      </c>
    </row>
    <row r="20" spans="1:7" x14ac:dyDescent="0.25">
      <c r="A20" s="58" t="s">
        <v>576</v>
      </c>
      <c r="B20" s="76">
        <v>47202842.149999991</v>
      </c>
      <c r="C20" s="76">
        <v>48618927.409999996</v>
      </c>
      <c r="D20" s="76">
        <v>50077495.240000002</v>
      </c>
      <c r="E20" s="76">
        <v>51579820.090000004</v>
      </c>
      <c r="F20" s="76">
        <v>53127214.700000003</v>
      </c>
      <c r="G20" s="76">
        <v>54721031.140000001</v>
      </c>
    </row>
    <row r="21" spans="1:7" x14ac:dyDescent="0.25">
      <c r="A21" s="58" t="s">
        <v>466</v>
      </c>
      <c r="B21" s="76">
        <v>122478709.97999999</v>
      </c>
      <c r="C21" s="76">
        <v>126153071.28</v>
      </c>
      <c r="D21" s="76">
        <v>129937663.42</v>
      </c>
      <c r="E21" s="76">
        <v>133835793.31999999</v>
      </c>
      <c r="F21" s="76">
        <v>137850867.12</v>
      </c>
      <c r="G21" s="76">
        <v>141986393.13</v>
      </c>
    </row>
    <row r="22" spans="1:7" x14ac:dyDescent="0.25">
      <c r="A22" s="58" t="s">
        <v>467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577</v>
      </c>
      <c r="B23" s="76">
        <v>11000000</v>
      </c>
      <c r="C23" s="76">
        <v>11330000</v>
      </c>
      <c r="D23" s="76">
        <v>11669900</v>
      </c>
      <c r="E23" s="76">
        <v>12019997</v>
      </c>
      <c r="F23" s="76">
        <v>12380596.91</v>
      </c>
      <c r="G23" s="76">
        <v>12752014.82</v>
      </c>
    </row>
    <row r="24" spans="1:7" x14ac:dyDescent="0.25">
      <c r="A24" s="59" t="s">
        <v>469</v>
      </c>
      <c r="B24" s="76">
        <v>39232923</v>
      </c>
      <c r="C24" s="76">
        <v>40409910.560000002</v>
      </c>
      <c r="D24" s="76">
        <v>41622207.869999997</v>
      </c>
      <c r="E24" s="76">
        <v>42870874.109999999</v>
      </c>
      <c r="F24" s="76">
        <v>44157000.329999998</v>
      </c>
      <c r="G24" s="76">
        <v>45481710.340000004</v>
      </c>
    </row>
    <row r="25" spans="1:7" x14ac:dyDescent="0.25">
      <c r="A25" s="59" t="s">
        <v>470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572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475</v>
      </c>
      <c r="B29" s="119">
        <f>B18+B7</f>
        <v>4275052512.0000038</v>
      </c>
      <c r="C29" s="119">
        <f t="shared" ref="C29:G29" si="2">C18+C7</f>
        <v>4403304087.1700001</v>
      </c>
      <c r="D29" s="119">
        <f t="shared" si="2"/>
        <v>4535403209.79</v>
      </c>
      <c r="E29" s="119">
        <f t="shared" si="2"/>
        <v>4671465306.0799999</v>
      </c>
      <c r="F29" s="119">
        <f t="shared" si="2"/>
        <v>4811609265.2599993</v>
      </c>
      <c r="G29" s="119">
        <f t="shared" si="2"/>
        <v>4955957543.2200012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H6" sqref="H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476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UNIVERSIDAD DE GUANAJUATO (a)</v>
      </c>
      <c r="B2" s="185"/>
      <c r="C2" s="185"/>
      <c r="D2" s="185"/>
      <c r="E2" s="185"/>
      <c r="F2" s="185"/>
      <c r="G2" s="186"/>
    </row>
    <row r="3" spans="1:7" x14ac:dyDescent="0.25">
      <c r="A3" s="181" t="s">
        <v>477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39" t="s">
        <v>444</v>
      </c>
      <c r="B5" s="7" t="s">
        <v>608</v>
      </c>
      <c r="C5" s="33" t="s">
        <v>609</v>
      </c>
      <c r="D5" s="33" t="s">
        <v>610</v>
      </c>
      <c r="E5" s="33" t="s">
        <v>611</v>
      </c>
      <c r="F5" s="33" t="s">
        <v>612</v>
      </c>
      <c r="G5" s="33" t="s">
        <v>582</v>
      </c>
    </row>
    <row r="6" spans="1:7" ht="15.75" customHeight="1" x14ac:dyDescent="0.25">
      <c r="A6" s="26" t="s">
        <v>446</v>
      </c>
      <c r="B6" s="119">
        <f>SUM(B7:B18)</f>
        <v>1494647197.2600002</v>
      </c>
      <c r="C6" s="119">
        <f t="shared" ref="C6:G6" si="0">SUM(C7:C18)</f>
        <v>1436299413.01</v>
      </c>
      <c r="D6" s="119">
        <f t="shared" si="0"/>
        <v>1452633285.8600001</v>
      </c>
      <c r="E6" s="119">
        <f t="shared" si="0"/>
        <v>1569396609.7999997</v>
      </c>
      <c r="F6" s="119">
        <f t="shared" si="0"/>
        <v>1785362562</v>
      </c>
      <c r="G6" s="119">
        <f t="shared" si="0"/>
        <v>1881659830</v>
      </c>
    </row>
    <row r="7" spans="1:7" x14ac:dyDescent="0.25">
      <c r="A7" s="58" t="s">
        <v>558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559</v>
      </c>
      <c r="B8" s="75">
        <v>44726152.739999995</v>
      </c>
      <c r="C8" s="75">
        <v>46905403.090000004</v>
      </c>
      <c r="D8" s="75">
        <v>49250911.829999998</v>
      </c>
      <c r="E8" s="75">
        <v>50921515.719999999</v>
      </c>
      <c r="F8" s="75">
        <v>53075923.619999997</v>
      </c>
      <c r="G8" s="75">
        <v>54731334.259999998</v>
      </c>
    </row>
    <row r="9" spans="1:7" x14ac:dyDescent="0.25">
      <c r="A9" s="58" t="s">
        <v>481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560</v>
      </c>
      <c r="B11" s="75">
        <v>0</v>
      </c>
      <c r="C11" s="75">
        <v>0</v>
      </c>
      <c r="D11" s="75">
        <v>13388292.660000002</v>
      </c>
      <c r="E11" s="75">
        <v>11530013.529999997</v>
      </c>
      <c r="F11" s="75">
        <v>14948727.540000055</v>
      </c>
      <c r="G11" s="75">
        <v>14595000</v>
      </c>
    </row>
    <row r="12" spans="1:7" x14ac:dyDescent="0.25">
      <c r="A12" s="58" t="s">
        <v>561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485</v>
      </c>
      <c r="B13" s="75">
        <v>473239206.78000021</v>
      </c>
      <c r="C13" s="75">
        <v>377551095.42999995</v>
      </c>
      <c r="D13" s="75">
        <v>341378986.88999999</v>
      </c>
      <c r="E13" s="75">
        <v>365266198.93999988</v>
      </c>
      <c r="F13" s="75">
        <v>388117369.8499999</v>
      </c>
      <c r="G13" s="75">
        <v>404425019.74000007</v>
      </c>
    </row>
    <row r="14" spans="1:7" x14ac:dyDescent="0.25">
      <c r="A14" s="58" t="s">
        <v>486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488</v>
      </c>
      <c r="B16" s="75">
        <v>953076257.16000009</v>
      </c>
      <c r="C16" s="75">
        <v>1006803738.13</v>
      </c>
      <c r="D16" s="75">
        <v>1047615506.48</v>
      </c>
      <c r="E16" s="75">
        <v>1136749181.6099999</v>
      </c>
      <c r="F16" s="75">
        <v>1326432738.4200001</v>
      </c>
      <c r="G16" s="75">
        <v>1407908476</v>
      </c>
    </row>
    <row r="17" spans="1:7" x14ac:dyDescent="0.25">
      <c r="A17" s="58" t="s">
        <v>563</v>
      </c>
      <c r="B17" s="75">
        <v>23605580.579999998</v>
      </c>
      <c r="C17" s="75">
        <v>5039176.3600000003</v>
      </c>
      <c r="D17" s="75">
        <v>999588</v>
      </c>
      <c r="E17" s="75">
        <v>4929700</v>
      </c>
      <c r="F17" s="75">
        <v>2787802.57</v>
      </c>
      <c r="G17" s="75">
        <v>0</v>
      </c>
    </row>
    <row r="18" spans="1:7" x14ac:dyDescent="0.25">
      <c r="A18" s="92" t="s">
        <v>564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452</v>
      </c>
      <c r="B20" s="119">
        <f>SUM(B21:B25)</f>
        <v>1952488395.7900002</v>
      </c>
      <c r="C20" s="119">
        <f t="shared" ref="C20:G20" si="1">SUM(C21:C25)</f>
        <v>1997487269.96</v>
      </c>
      <c r="D20" s="119">
        <f t="shared" si="1"/>
        <v>2038627725.4300003</v>
      </c>
      <c r="E20" s="119">
        <f t="shared" si="1"/>
        <v>2132021609.6599996</v>
      </c>
      <c r="F20" s="119">
        <f t="shared" si="1"/>
        <v>2262917655.2699995</v>
      </c>
      <c r="G20" s="119">
        <f t="shared" si="1"/>
        <v>2362492887.7600002</v>
      </c>
    </row>
    <row r="21" spans="1:7" x14ac:dyDescent="0.25">
      <c r="A21" s="58" t="s">
        <v>566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567</v>
      </c>
      <c r="B22" s="76">
        <v>34280159.199999996</v>
      </c>
      <c r="C22" s="76">
        <v>23747128.149999999</v>
      </c>
      <c r="D22" s="76">
        <v>36694629.899999999</v>
      </c>
      <c r="E22" s="76">
        <v>5553923.5199999996</v>
      </c>
      <c r="F22" s="76">
        <v>4621967.21</v>
      </c>
      <c r="G22" s="76">
        <v>0</v>
      </c>
    </row>
    <row r="23" spans="1:7" x14ac:dyDescent="0.25">
      <c r="A23" s="58" t="s">
        <v>493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494</v>
      </c>
      <c r="B24" s="76">
        <v>1918208236.5900002</v>
      </c>
      <c r="C24" s="76">
        <v>1973740141.8099999</v>
      </c>
      <c r="D24" s="76">
        <v>2001933095.5300002</v>
      </c>
      <c r="E24" s="76">
        <v>2126467686.1399996</v>
      </c>
      <c r="F24" s="76">
        <v>2258295688.0599995</v>
      </c>
      <c r="G24" s="76">
        <v>2362492887.7600002</v>
      </c>
    </row>
    <row r="25" spans="1:7" x14ac:dyDescent="0.25">
      <c r="A25" s="59" t="s">
        <v>568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496</v>
      </c>
      <c r="B30" s="119">
        <f>B20+B6+B27</f>
        <v>3447135593.0500002</v>
      </c>
      <c r="C30" s="119">
        <f t="shared" ref="C30:G30" si="3">C20+C6+C27</f>
        <v>3433786682.9700003</v>
      </c>
      <c r="D30" s="119">
        <f t="shared" si="3"/>
        <v>3491261011.2900004</v>
      </c>
      <c r="E30" s="119">
        <f t="shared" si="3"/>
        <v>3701418219.4599991</v>
      </c>
      <c r="F30" s="119">
        <f t="shared" si="3"/>
        <v>4048280217.2699995</v>
      </c>
      <c r="G30" s="119">
        <f t="shared" si="3"/>
        <v>4244152717.7600002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580</v>
      </c>
    </row>
    <row r="39" spans="1:7" x14ac:dyDescent="0.25">
      <c r="A39" t="s">
        <v>581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G14:G15 B25:G30 G21:G23 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501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UNIVERSIDAD DE GUANAJUATO (a)</v>
      </c>
      <c r="B2" s="185"/>
      <c r="C2" s="185"/>
      <c r="D2" s="185"/>
      <c r="E2" s="185"/>
      <c r="F2" s="185"/>
      <c r="G2" s="186"/>
    </row>
    <row r="3" spans="1:7" x14ac:dyDescent="0.25">
      <c r="A3" s="181" t="s">
        <v>502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39" t="s">
        <v>444</v>
      </c>
      <c r="B5" s="7" t="s">
        <v>595</v>
      </c>
      <c r="C5" s="33" t="s">
        <v>596</v>
      </c>
      <c r="D5" s="33" t="s">
        <v>597</v>
      </c>
      <c r="E5" s="33" t="s">
        <v>598</v>
      </c>
      <c r="F5" s="33" t="s">
        <v>599</v>
      </c>
      <c r="G5" s="33" t="s">
        <v>582</v>
      </c>
    </row>
    <row r="6" spans="1:7" ht="15.75" customHeight="1" x14ac:dyDescent="0.25">
      <c r="A6" s="26" t="s">
        <v>463</v>
      </c>
      <c r="B6" s="119">
        <f t="shared" ref="B6:G6" si="0">SUM(B7:B15)</f>
        <v>1548721634.1799998</v>
      </c>
      <c r="C6" s="119">
        <f t="shared" si="0"/>
        <v>1446400867.0499995</v>
      </c>
      <c r="D6" s="119">
        <f t="shared" si="0"/>
        <v>1528311194.28</v>
      </c>
      <c r="E6" s="119">
        <f t="shared" si="0"/>
        <v>1637167701.0699999</v>
      </c>
      <c r="F6" s="119">
        <f t="shared" si="0"/>
        <v>1666311902.8400023</v>
      </c>
      <c r="G6" s="119">
        <f t="shared" si="0"/>
        <v>2155351958.9999995</v>
      </c>
    </row>
    <row r="7" spans="1:7" x14ac:dyDescent="0.25">
      <c r="A7" s="58" t="s">
        <v>575</v>
      </c>
      <c r="B7" s="75">
        <v>949506847.02999997</v>
      </c>
      <c r="C7" s="75">
        <v>1000466249.3499997</v>
      </c>
      <c r="D7" s="75">
        <v>1021969500.92</v>
      </c>
      <c r="E7" s="75">
        <v>1065785775.14</v>
      </c>
      <c r="F7" s="75">
        <v>1196546157.3000028</v>
      </c>
      <c r="G7" s="75">
        <v>1390143657.01</v>
      </c>
    </row>
    <row r="8" spans="1:7" ht="15.75" customHeight="1" x14ac:dyDescent="0.25">
      <c r="A8" s="58" t="s">
        <v>576</v>
      </c>
      <c r="B8" s="75">
        <v>63764415.469999999</v>
      </c>
      <c r="C8" s="75">
        <v>46293441.990000002</v>
      </c>
      <c r="D8" s="75">
        <v>47631787.700000003</v>
      </c>
      <c r="E8" s="75">
        <v>67392985.959999993</v>
      </c>
      <c r="F8" s="75">
        <v>64388319.289999925</v>
      </c>
      <c r="G8" s="75">
        <v>127448409.83</v>
      </c>
    </row>
    <row r="9" spans="1:7" x14ac:dyDescent="0.25">
      <c r="A9" s="58" t="s">
        <v>466</v>
      </c>
      <c r="B9" s="75">
        <v>291062466.48999971</v>
      </c>
      <c r="C9" s="75">
        <v>185883369.95999992</v>
      </c>
      <c r="D9" s="75">
        <v>250643497.08000001</v>
      </c>
      <c r="E9" s="75">
        <v>286447657.43000001</v>
      </c>
      <c r="F9" s="75">
        <v>243810739.67999971</v>
      </c>
      <c r="G9" s="75">
        <v>311680840.06</v>
      </c>
    </row>
    <row r="10" spans="1:7" x14ac:dyDescent="0.25">
      <c r="A10" s="58" t="s">
        <v>467</v>
      </c>
      <c r="B10" s="75">
        <v>96157858.830000028</v>
      </c>
      <c r="C10" s="75">
        <v>79217692.120000005</v>
      </c>
      <c r="D10" s="75">
        <v>77210328.810000002</v>
      </c>
      <c r="E10" s="75">
        <v>78044132.450000003</v>
      </c>
      <c r="F10" s="75">
        <v>86742119.459999934</v>
      </c>
      <c r="G10" s="75">
        <v>137430147.09999999</v>
      </c>
    </row>
    <row r="11" spans="1:7" x14ac:dyDescent="0.25">
      <c r="A11" s="58" t="s">
        <v>577</v>
      </c>
      <c r="B11" s="75">
        <v>81738164.700000003</v>
      </c>
      <c r="C11" s="75">
        <v>78358553.849999994</v>
      </c>
      <c r="D11" s="75">
        <v>77585582.790000007</v>
      </c>
      <c r="E11" s="75">
        <v>57775485.549999997</v>
      </c>
      <c r="F11" s="75">
        <v>39605596.280000053</v>
      </c>
      <c r="G11" s="75">
        <v>102733555.38</v>
      </c>
    </row>
    <row r="12" spans="1:7" x14ac:dyDescent="0.25">
      <c r="A12" s="58" t="s">
        <v>469</v>
      </c>
      <c r="B12" s="75">
        <v>59991881.659999989</v>
      </c>
      <c r="C12" s="75">
        <v>56181559.780000016</v>
      </c>
      <c r="D12" s="75">
        <v>53270496.979999997</v>
      </c>
      <c r="E12" s="75">
        <v>81721664.540000007</v>
      </c>
      <c r="F12" s="75">
        <v>35218970.830000006</v>
      </c>
      <c r="G12" s="75">
        <v>85915349.620000005</v>
      </c>
    </row>
    <row r="13" spans="1:7" x14ac:dyDescent="0.25">
      <c r="A13" s="59" t="s">
        <v>470</v>
      </c>
      <c r="B13" s="75">
        <v>6500000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473</v>
      </c>
      <c r="B17" s="119">
        <f>SUM(B18:B26)</f>
        <v>2049786632.1100001</v>
      </c>
      <c r="C17" s="119">
        <f t="shared" ref="C17:G17" si="1">SUM(C18:C26)</f>
        <v>1994791606.1000028</v>
      </c>
      <c r="D17" s="119">
        <f t="shared" si="1"/>
        <v>2027198080.0000002</v>
      </c>
      <c r="E17" s="119">
        <f t="shared" si="1"/>
        <v>2134144016.9099998</v>
      </c>
      <c r="F17" s="119">
        <f t="shared" si="1"/>
        <v>2274797223.1299982</v>
      </c>
      <c r="G17" s="119">
        <f t="shared" si="1"/>
        <v>2456719491.9000001</v>
      </c>
    </row>
    <row r="18" spans="1:7" x14ac:dyDescent="0.25">
      <c r="A18" s="58" t="s">
        <v>575</v>
      </c>
      <c r="B18" s="76">
        <v>1777626279.0599999</v>
      </c>
      <c r="C18" s="76">
        <v>1842160919.4600029</v>
      </c>
      <c r="D18" s="76">
        <v>1892715993.6099999</v>
      </c>
      <c r="E18" s="76">
        <v>1979082949.47</v>
      </c>
      <c r="F18" s="76">
        <v>2047265621.9699984</v>
      </c>
      <c r="G18" s="76">
        <v>2132843049.4200001</v>
      </c>
    </row>
    <row r="19" spans="1:7" x14ac:dyDescent="0.25">
      <c r="A19" s="58" t="s">
        <v>576</v>
      </c>
      <c r="B19" s="76">
        <v>63427987.380000003</v>
      </c>
      <c r="C19" s="76">
        <v>39922041.730000041</v>
      </c>
      <c r="D19" s="76">
        <v>41842775.130000003</v>
      </c>
      <c r="E19" s="76">
        <v>39374947.609999999</v>
      </c>
      <c r="F19" s="76">
        <v>40621781.310000025</v>
      </c>
      <c r="G19" s="76">
        <v>41234317.799999997</v>
      </c>
    </row>
    <row r="20" spans="1:7" x14ac:dyDescent="0.25">
      <c r="A20" s="58" t="s">
        <v>466</v>
      </c>
      <c r="B20" s="76">
        <v>80685847.199999988</v>
      </c>
      <c r="C20" s="76">
        <v>58432763.039999962</v>
      </c>
      <c r="D20" s="76">
        <v>48478368</v>
      </c>
      <c r="E20" s="76">
        <v>72821855.530000001</v>
      </c>
      <c r="F20" s="76">
        <v>114617912.8</v>
      </c>
      <c r="G20" s="76">
        <v>173354185.62</v>
      </c>
    </row>
    <row r="21" spans="1:7" x14ac:dyDescent="0.25">
      <c r="A21" s="58" t="s">
        <v>467</v>
      </c>
      <c r="B21" s="76">
        <v>9900722.6199999992</v>
      </c>
      <c r="C21" s="76">
        <v>4258153.51</v>
      </c>
      <c r="D21" s="76">
        <v>8184686.6399999997</v>
      </c>
      <c r="E21" s="76">
        <v>4738219.72</v>
      </c>
      <c r="F21" s="76">
        <v>3586321.21</v>
      </c>
      <c r="G21" s="76">
        <v>43501705.509999998</v>
      </c>
    </row>
    <row r="22" spans="1:7" x14ac:dyDescent="0.25">
      <c r="A22" s="59" t="s">
        <v>577</v>
      </c>
      <c r="B22" s="76">
        <v>28907668.909999974</v>
      </c>
      <c r="C22" s="76">
        <v>15032200.320000002</v>
      </c>
      <c r="D22" s="76">
        <v>31668202.93</v>
      </c>
      <c r="E22" s="76">
        <v>20223935.789999999</v>
      </c>
      <c r="F22" s="76">
        <v>2362203.1799999997</v>
      </c>
      <c r="G22" s="76">
        <v>21158802.239999998</v>
      </c>
    </row>
    <row r="23" spans="1:7" x14ac:dyDescent="0.25">
      <c r="A23" s="59" t="s">
        <v>469</v>
      </c>
      <c r="B23" s="76">
        <v>89238126.939999998</v>
      </c>
      <c r="C23" s="76">
        <v>34985528.039999999</v>
      </c>
      <c r="D23" s="76">
        <v>4308053.6900000004</v>
      </c>
      <c r="E23" s="76">
        <v>17902108.789999999</v>
      </c>
      <c r="F23" s="76">
        <v>66343382.659999996</v>
      </c>
      <c r="G23" s="76">
        <v>44627431.310000002</v>
      </c>
    </row>
    <row r="24" spans="1:7" x14ac:dyDescent="0.25">
      <c r="A24" s="59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572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475</v>
      </c>
      <c r="B28" s="119">
        <f>B17+B6</f>
        <v>3598508266.29</v>
      </c>
      <c r="C28" s="119">
        <f t="shared" ref="C28:G28" si="2">C17+C6</f>
        <v>3441192473.1500025</v>
      </c>
      <c r="D28" s="119">
        <f t="shared" si="2"/>
        <v>3555509274.2800002</v>
      </c>
      <c r="E28" s="119">
        <f t="shared" si="2"/>
        <v>3771311717.9799995</v>
      </c>
      <c r="F28" s="119">
        <f t="shared" si="2"/>
        <v>3941109125.9700003</v>
      </c>
      <c r="G28" s="119">
        <f t="shared" si="2"/>
        <v>4612071450.8999996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578</v>
      </c>
    </row>
    <row r="32" spans="1:7" x14ac:dyDescent="0.25">
      <c r="A32" t="s">
        <v>579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G13:G15 B27:G28 G24:G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2" t="s">
        <v>505</v>
      </c>
      <c r="B1" s="164"/>
      <c r="C1" s="164"/>
      <c r="D1" s="164"/>
      <c r="E1" s="164"/>
      <c r="F1" s="164"/>
    </row>
    <row r="2" spans="1:6" x14ac:dyDescent="0.25">
      <c r="A2" s="184" t="str">
        <f>'Formato 1'!A2</f>
        <v>UNIVERSIDAD DE GUANAJUATO (a)</v>
      </c>
      <c r="B2" s="185"/>
      <c r="C2" s="185"/>
      <c r="D2" s="185"/>
      <c r="E2" s="185"/>
      <c r="F2" s="186"/>
    </row>
    <row r="3" spans="1:6" x14ac:dyDescent="0.25">
      <c r="A3" s="181" t="s">
        <v>506</v>
      </c>
      <c r="B3" s="182"/>
      <c r="C3" s="182"/>
      <c r="D3" s="182"/>
      <c r="E3" s="182"/>
      <c r="F3" s="183"/>
    </row>
    <row r="4" spans="1:6" ht="30" x14ac:dyDescent="0.25">
      <c r="A4" s="139" t="s">
        <v>444</v>
      </c>
      <c r="B4" s="7" t="s">
        <v>507</v>
      </c>
      <c r="C4" s="33" t="s">
        <v>508</v>
      </c>
      <c r="D4" s="33" t="s">
        <v>509</v>
      </c>
      <c r="E4" s="33" t="s">
        <v>510</v>
      </c>
      <c r="F4" s="33" t="s">
        <v>511</v>
      </c>
    </row>
    <row r="5" spans="1:6" ht="15.75" customHeight="1" x14ac:dyDescent="0.25">
      <c r="A5" s="143" t="s">
        <v>512</v>
      </c>
      <c r="B5" s="148"/>
      <c r="C5" s="148"/>
      <c r="D5" s="148"/>
      <c r="E5" s="148"/>
      <c r="F5" s="148"/>
    </row>
    <row r="6" spans="1:6" ht="30" x14ac:dyDescent="0.25">
      <c r="A6" s="146" t="s">
        <v>513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514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515</v>
      </c>
      <c r="B9" s="145"/>
      <c r="C9" s="145"/>
      <c r="D9" s="145"/>
      <c r="E9" s="145"/>
      <c r="F9" s="145"/>
    </row>
    <row r="10" spans="1:6" x14ac:dyDescent="0.25">
      <c r="A10" s="146" t="s">
        <v>516</v>
      </c>
      <c r="B10" s="155"/>
      <c r="C10" s="155"/>
      <c r="D10" s="155"/>
      <c r="E10" s="155"/>
      <c r="F10" s="155"/>
    </row>
    <row r="11" spans="1:6" x14ac:dyDescent="0.25">
      <c r="A11" s="67" t="s">
        <v>517</v>
      </c>
      <c r="B11" s="155"/>
      <c r="C11" s="155"/>
      <c r="D11" s="155"/>
      <c r="E11" s="155"/>
      <c r="F11" s="155"/>
    </row>
    <row r="12" spans="1:6" x14ac:dyDescent="0.25">
      <c r="A12" s="67" t="s">
        <v>518</v>
      </c>
      <c r="B12" s="155"/>
      <c r="C12" s="155"/>
      <c r="D12" s="155"/>
      <c r="E12" s="155"/>
      <c r="F12" s="155"/>
    </row>
    <row r="13" spans="1:6" x14ac:dyDescent="0.25">
      <c r="A13" s="67" t="s">
        <v>519</v>
      </c>
      <c r="B13" s="155"/>
      <c r="C13" s="155"/>
      <c r="D13" s="155"/>
      <c r="E13" s="155"/>
      <c r="F13" s="155"/>
    </row>
    <row r="14" spans="1:6" x14ac:dyDescent="0.25">
      <c r="A14" s="146" t="s">
        <v>520</v>
      </c>
      <c r="B14" s="155"/>
      <c r="C14" s="155"/>
      <c r="D14" s="155"/>
      <c r="E14" s="155"/>
      <c r="F14" s="155"/>
    </row>
    <row r="15" spans="1:6" x14ac:dyDescent="0.25">
      <c r="A15" s="67" t="s">
        <v>517</v>
      </c>
      <c r="B15" s="155"/>
      <c r="C15" s="155"/>
      <c r="D15" s="155"/>
      <c r="E15" s="155"/>
      <c r="F15" s="155"/>
    </row>
    <row r="16" spans="1:6" x14ac:dyDescent="0.25">
      <c r="A16" s="67" t="s">
        <v>518</v>
      </c>
      <c r="B16" s="156"/>
      <c r="C16" s="156"/>
      <c r="D16" s="156"/>
      <c r="E16" s="156"/>
      <c r="F16" s="156"/>
    </row>
    <row r="17" spans="1:6" x14ac:dyDescent="0.25">
      <c r="A17" s="67" t="s">
        <v>519</v>
      </c>
      <c r="B17" s="157"/>
      <c r="C17" s="157"/>
      <c r="D17" s="157"/>
      <c r="E17" s="157"/>
      <c r="F17" s="157"/>
    </row>
    <row r="18" spans="1:6" x14ac:dyDescent="0.25">
      <c r="A18" s="146" t="s">
        <v>521</v>
      </c>
      <c r="B18" s="157"/>
      <c r="C18" s="157"/>
      <c r="D18" s="157"/>
      <c r="E18" s="157"/>
      <c r="F18" s="157"/>
    </row>
    <row r="19" spans="1:6" x14ac:dyDescent="0.25">
      <c r="A19" s="146" t="s">
        <v>522</v>
      </c>
      <c r="B19" s="157"/>
      <c r="C19" s="157"/>
      <c r="D19" s="157"/>
      <c r="E19" s="157"/>
      <c r="F19" s="157"/>
    </row>
    <row r="20" spans="1:6" x14ac:dyDescent="0.25">
      <c r="A20" s="146" t="s">
        <v>523</v>
      </c>
      <c r="B20" s="158"/>
      <c r="C20" s="158"/>
      <c r="D20" s="158"/>
      <c r="E20" s="158"/>
      <c r="F20" s="158"/>
    </row>
    <row r="21" spans="1:6" x14ac:dyDescent="0.25">
      <c r="A21" s="146" t="s">
        <v>524</v>
      </c>
      <c r="B21" s="158"/>
      <c r="C21" s="158"/>
      <c r="D21" s="158"/>
      <c r="E21" s="158"/>
      <c r="F21" s="158"/>
    </row>
    <row r="22" spans="1:6" x14ac:dyDescent="0.25">
      <c r="A22" s="146" t="s">
        <v>525</v>
      </c>
      <c r="B22" s="158"/>
      <c r="C22" s="158"/>
      <c r="D22" s="158"/>
      <c r="E22" s="158"/>
      <c r="F22" s="158"/>
    </row>
    <row r="23" spans="1:6" x14ac:dyDescent="0.25">
      <c r="A23" s="146" t="s">
        <v>526</v>
      </c>
      <c r="B23" s="158"/>
      <c r="C23" s="158"/>
      <c r="D23" s="158"/>
      <c r="E23" s="158"/>
      <c r="F23" s="158"/>
    </row>
    <row r="24" spans="1:6" x14ac:dyDescent="0.25">
      <c r="A24" s="146" t="s">
        <v>527</v>
      </c>
      <c r="B24" s="150"/>
      <c r="C24" s="150"/>
      <c r="D24" s="150"/>
      <c r="E24" s="150"/>
      <c r="F24" s="150"/>
    </row>
    <row r="25" spans="1:6" x14ac:dyDescent="0.25">
      <c r="A25" s="146" t="s">
        <v>528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529</v>
      </c>
      <c r="B27" s="149"/>
      <c r="C27" s="149"/>
      <c r="D27" s="149"/>
      <c r="E27" s="149"/>
      <c r="F27" s="149"/>
    </row>
    <row r="28" spans="1:6" x14ac:dyDescent="0.25">
      <c r="A28" s="146" t="s">
        <v>530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531</v>
      </c>
      <c r="B30" s="53"/>
      <c r="C30" s="53"/>
      <c r="D30" s="53"/>
      <c r="E30" s="53"/>
      <c r="F30" s="53"/>
    </row>
    <row r="31" spans="1:6" x14ac:dyDescent="0.25">
      <c r="A31" s="154" t="s">
        <v>516</v>
      </c>
      <c r="B31" s="91"/>
      <c r="C31" s="91"/>
      <c r="D31" s="91"/>
      <c r="E31" s="91"/>
      <c r="F31" s="91"/>
    </row>
    <row r="32" spans="1:6" x14ac:dyDescent="0.25">
      <c r="A32" s="154" t="s">
        <v>520</v>
      </c>
      <c r="B32" s="91"/>
      <c r="C32" s="91"/>
      <c r="D32" s="91"/>
      <c r="E32" s="91"/>
      <c r="F32" s="91"/>
    </row>
    <row r="33" spans="1:6" x14ac:dyDescent="0.25">
      <c r="A33" s="154" t="s">
        <v>532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533</v>
      </c>
      <c r="B35" s="53"/>
      <c r="C35" s="53"/>
      <c r="D35" s="53"/>
      <c r="E35" s="53"/>
      <c r="F35" s="53"/>
    </row>
    <row r="36" spans="1:6" x14ac:dyDescent="0.25">
      <c r="A36" s="154" t="s">
        <v>534</v>
      </c>
      <c r="B36" s="53"/>
      <c r="C36" s="53"/>
      <c r="D36" s="53"/>
      <c r="E36" s="53"/>
      <c r="F36" s="53"/>
    </row>
    <row r="37" spans="1:6" x14ac:dyDescent="0.25">
      <c r="A37" s="154" t="s">
        <v>535</v>
      </c>
      <c r="B37" s="53"/>
      <c r="C37" s="53"/>
      <c r="D37" s="53"/>
      <c r="E37" s="53"/>
      <c r="F37" s="53"/>
    </row>
    <row r="38" spans="1:6" x14ac:dyDescent="0.25">
      <c r="A38" s="154" t="s">
        <v>536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537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538</v>
      </c>
      <c r="B42" s="53"/>
      <c r="C42" s="53"/>
      <c r="D42" s="53"/>
      <c r="E42" s="53"/>
      <c r="F42" s="53"/>
    </row>
    <row r="43" spans="1:6" x14ac:dyDescent="0.25">
      <c r="A43" s="154" t="s">
        <v>539</v>
      </c>
      <c r="B43" s="91"/>
      <c r="C43" s="91"/>
      <c r="D43" s="91"/>
      <c r="E43" s="91"/>
      <c r="F43" s="91"/>
    </row>
    <row r="44" spans="1:6" x14ac:dyDescent="0.25">
      <c r="A44" s="154" t="s">
        <v>540</v>
      </c>
      <c r="B44" s="91"/>
      <c r="C44" s="91"/>
      <c r="D44" s="91"/>
      <c r="E44" s="91"/>
      <c r="F44" s="91"/>
    </row>
    <row r="45" spans="1:6" x14ac:dyDescent="0.25">
      <c r="A45" s="154" t="s">
        <v>541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542</v>
      </c>
      <c r="B47" s="53"/>
      <c r="C47" s="53"/>
      <c r="D47" s="53"/>
      <c r="E47" s="53"/>
      <c r="F47" s="53"/>
    </row>
    <row r="48" spans="1:6" x14ac:dyDescent="0.25">
      <c r="A48" s="154" t="s">
        <v>540</v>
      </c>
      <c r="B48" s="91"/>
      <c r="C48" s="91"/>
      <c r="D48" s="91"/>
      <c r="E48" s="91"/>
      <c r="F48" s="91"/>
    </row>
    <row r="49" spans="1:6" x14ac:dyDescent="0.25">
      <c r="A49" s="154" t="s">
        <v>541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543</v>
      </c>
      <c r="B51" s="53"/>
      <c r="C51" s="53"/>
      <c r="D51" s="53"/>
      <c r="E51" s="53"/>
      <c r="F51" s="53"/>
    </row>
    <row r="52" spans="1:6" x14ac:dyDescent="0.25">
      <c r="A52" s="154" t="s">
        <v>540</v>
      </c>
      <c r="B52" s="91"/>
      <c r="C52" s="91"/>
      <c r="D52" s="91"/>
      <c r="E52" s="91"/>
      <c r="F52" s="91"/>
    </row>
    <row r="53" spans="1:6" x14ac:dyDescent="0.25">
      <c r="A53" s="154" t="s">
        <v>541</v>
      </c>
      <c r="B53" s="91"/>
      <c r="C53" s="91"/>
      <c r="D53" s="91"/>
      <c r="E53" s="91"/>
      <c r="F53" s="91"/>
    </row>
    <row r="54" spans="1:6" x14ac:dyDescent="0.25">
      <c r="A54" s="154" t="s">
        <v>544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545</v>
      </c>
      <c r="B56" s="53"/>
      <c r="C56" s="53"/>
      <c r="D56" s="53"/>
      <c r="E56" s="53"/>
      <c r="F56" s="53"/>
    </row>
    <row r="57" spans="1:6" x14ac:dyDescent="0.25">
      <c r="A57" s="154" t="s">
        <v>540</v>
      </c>
      <c r="B57" s="91"/>
      <c r="C57" s="91"/>
      <c r="D57" s="91"/>
      <c r="E57" s="91"/>
      <c r="F57" s="91"/>
    </row>
    <row r="58" spans="1:6" x14ac:dyDescent="0.25">
      <c r="A58" s="154" t="s">
        <v>541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546</v>
      </c>
      <c r="B60" s="53"/>
      <c r="C60" s="53"/>
      <c r="D60" s="53"/>
      <c r="E60" s="53"/>
      <c r="F60" s="53"/>
    </row>
    <row r="61" spans="1:6" x14ac:dyDescent="0.25">
      <c r="A61" s="154" t="s">
        <v>547</v>
      </c>
      <c r="B61" s="141"/>
      <c r="C61" s="141"/>
      <c r="D61" s="141"/>
      <c r="E61" s="141"/>
      <c r="F61" s="141"/>
    </row>
    <row r="62" spans="1:6" x14ac:dyDescent="0.25">
      <c r="A62" s="154" t="s">
        <v>548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549</v>
      </c>
      <c r="B64" s="141"/>
      <c r="C64" s="141"/>
      <c r="D64" s="141"/>
      <c r="E64" s="141"/>
      <c r="F64" s="141"/>
    </row>
    <row r="65" spans="1:6" x14ac:dyDescent="0.25">
      <c r="A65" s="154" t="s">
        <v>550</v>
      </c>
      <c r="B65" s="141"/>
      <c r="C65" s="141"/>
      <c r="D65" s="141"/>
      <c r="E65" s="141"/>
      <c r="F65" s="141"/>
    </row>
    <row r="66" spans="1:6" x14ac:dyDescent="0.25">
      <c r="A66" s="154" t="s">
        <v>551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9" t="s">
        <v>441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442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443</v>
      </c>
      <c r="B5" s="132"/>
      <c r="C5" s="132"/>
      <c r="D5" s="132"/>
      <c r="E5" s="132"/>
      <c r="F5" s="132"/>
      <c r="G5" s="133"/>
    </row>
    <row r="6" spans="1:7" x14ac:dyDescent="0.25">
      <c r="A6" s="187" t="s">
        <v>444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83.25" customHeight="1" x14ac:dyDescent="0.25">
      <c r="A7" s="188"/>
      <c r="B7" s="70" t="s">
        <v>445</v>
      </c>
      <c r="C7" s="188"/>
      <c r="D7" s="188"/>
      <c r="E7" s="188"/>
      <c r="F7" s="188"/>
      <c r="G7" s="188"/>
    </row>
    <row r="8" spans="1:7" ht="30" x14ac:dyDescent="0.25">
      <c r="A8" s="71" t="s">
        <v>446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0" t="s">
        <v>460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461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443</v>
      </c>
      <c r="B5" s="114"/>
      <c r="C5" s="114"/>
      <c r="D5" s="114"/>
      <c r="E5" s="114"/>
      <c r="F5" s="114"/>
      <c r="G5" s="115"/>
    </row>
    <row r="6" spans="1:7" x14ac:dyDescent="0.25">
      <c r="A6" s="191" t="s">
        <v>462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57.75" customHeight="1" x14ac:dyDescent="0.25">
      <c r="A7" s="192"/>
      <c r="B7" s="37" t="s">
        <v>445</v>
      </c>
      <c r="C7" s="188"/>
      <c r="D7" s="188"/>
      <c r="E7" s="188"/>
      <c r="F7" s="188"/>
      <c r="G7" s="188"/>
    </row>
    <row r="8" spans="1:7" x14ac:dyDescent="0.25">
      <c r="A8" s="26" t="s">
        <v>463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466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0" t="s">
        <v>476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477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444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f>+F5+1</f>
        <v>2022</v>
      </c>
    </row>
    <row r="6" spans="1:7" ht="32.25" x14ac:dyDescent="0.25">
      <c r="A6" s="171"/>
      <c r="B6" s="196"/>
      <c r="C6" s="196"/>
      <c r="D6" s="196"/>
      <c r="E6" s="196"/>
      <c r="F6" s="196"/>
      <c r="G6" s="37" t="s">
        <v>478</v>
      </c>
    </row>
    <row r="7" spans="1:7" x14ac:dyDescent="0.25">
      <c r="A7" s="62" t="s">
        <v>446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3" t="s">
        <v>499</v>
      </c>
      <c r="B39" s="193"/>
      <c r="C39" s="193"/>
      <c r="D39" s="193"/>
      <c r="E39" s="193"/>
      <c r="F39" s="193"/>
      <c r="G39" s="193"/>
    </row>
    <row r="40" spans="1:7" x14ac:dyDescent="0.25">
      <c r="A40" s="193" t="s">
        <v>500</v>
      </c>
      <c r="B40" s="193"/>
      <c r="C40" s="193"/>
      <c r="D40" s="193"/>
      <c r="E40" s="193"/>
      <c r="F40" s="193"/>
      <c r="G40" s="1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0" t="s">
        <v>501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502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7" t="s">
        <v>462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v>2022</v>
      </c>
    </row>
    <row r="6" spans="1:7" ht="48.75" customHeight="1" x14ac:dyDescent="0.25">
      <c r="A6" s="198"/>
      <c r="B6" s="196"/>
      <c r="C6" s="196"/>
      <c r="D6" s="196"/>
      <c r="E6" s="196"/>
      <c r="F6" s="196"/>
      <c r="G6" s="37" t="s">
        <v>503</v>
      </c>
    </row>
    <row r="7" spans="1:7" x14ac:dyDescent="0.25">
      <c r="A7" s="26" t="s">
        <v>463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3" t="s">
        <v>499</v>
      </c>
      <c r="B32" s="193"/>
      <c r="C32" s="193"/>
      <c r="D32" s="193"/>
      <c r="E32" s="193"/>
      <c r="F32" s="193"/>
      <c r="G32" s="193"/>
    </row>
    <row r="33" spans="1:7" x14ac:dyDescent="0.25">
      <c r="A33" s="193" t="s">
        <v>500</v>
      </c>
      <c r="B33" s="193"/>
      <c r="C33" s="193"/>
      <c r="D33" s="193"/>
      <c r="E33" s="193"/>
      <c r="F33" s="193"/>
      <c r="G33" s="1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9" t="s">
        <v>505</v>
      </c>
      <c r="B1" s="199"/>
      <c r="C1" s="199"/>
      <c r="D1" s="199"/>
      <c r="E1" s="199"/>
      <c r="F1" s="199"/>
    </row>
    <row r="2" spans="1:6" ht="20.100000000000001" customHeight="1" x14ac:dyDescent="0.25">
      <c r="A2" s="110" t="str">
        <f>'Formato 1'!A2</f>
        <v>UNIVERSIDAD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506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507</v>
      </c>
      <c r="C4" s="121" t="s">
        <v>508</v>
      </c>
      <c r="D4" s="121" t="s">
        <v>509</v>
      </c>
      <c r="E4" s="121" t="s">
        <v>510</v>
      </c>
      <c r="F4" s="121" t="s">
        <v>511</v>
      </c>
    </row>
    <row r="5" spans="1:6" ht="12.75" customHeight="1" x14ac:dyDescent="0.25">
      <c r="A5" s="18" t="s">
        <v>512</v>
      </c>
      <c r="B5" s="53"/>
      <c r="C5" s="53"/>
      <c r="D5" s="53"/>
      <c r="E5" s="53"/>
      <c r="F5" s="53"/>
    </row>
    <row r="6" spans="1:6" ht="30" x14ac:dyDescent="0.25">
      <c r="A6" s="59" t="s">
        <v>513</v>
      </c>
      <c r="B6" s="60"/>
      <c r="C6" s="60"/>
      <c r="D6" s="60"/>
      <c r="E6" s="60"/>
      <c r="F6" s="60"/>
    </row>
    <row r="7" spans="1:6" ht="15" x14ac:dyDescent="0.25">
      <c r="A7" s="59" t="s">
        <v>514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515</v>
      </c>
      <c r="B9" s="45"/>
      <c r="C9" s="45"/>
      <c r="D9" s="45"/>
      <c r="E9" s="45"/>
      <c r="F9" s="45"/>
    </row>
    <row r="10" spans="1:6" ht="15" x14ac:dyDescent="0.25">
      <c r="A10" s="59" t="s">
        <v>516</v>
      </c>
      <c r="B10" s="60"/>
      <c r="C10" s="60"/>
      <c r="D10" s="60"/>
      <c r="E10" s="60"/>
      <c r="F10" s="60"/>
    </row>
    <row r="11" spans="1:6" ht="15" x14ac:dyDescent="0.25">
      <c r="A11" s="80" t="s">
        <v>517</v>
      </c>
      <c r="B11" s="60"/>
      <c r="C11" s="60"/>
      <c r="D11" s="60"/>
      <c r="E11" s="60"/>
      <c r="F11" s="60"/>
    </row>
    <row r="12" spans="1:6" ht="15" x14ac:dyDescent="0.25">
      <c r="A12" s="80" t="s">
        <v>518</v>
      </c>
      <c r="B12" s="60"/>
      <c r="C12" s="60"/>
      <c r="D12" s="60"/>
      <c r="E12" s="60"/>
      <c r="F12" s="60"/>
    </row>
    <row r="13" spans="1:6" ht="15" x14ac:dyDescent="0.25">
      <c r="A13" s="80" t="s">
        <v>519</v>
      </c>
      <c r="B13" s="60"/>
      <c r="C13" s="60"/>
      <c r="D13" s="60"/>
      <c r="E13" s="60"/>
      <c r="F13" s="60"/>
    </row>
    <row r="14" spans="1:6" ht="15" x14ac:dyDescent="0.25">
      <c r="A14" s="59" t="s">
        <v>520</v>
      </c>
      <c r="B14" s="60"/>
      <c r="C14" s="60"/>
      <c r="D14" s="60"/>
      <c r="E14" s="60"/>
      <c r="F14" s="60"/>
    </row>
    <row r="15" spans="1:6" ht="15" x14ac:dyDescent="0.25">
      <c r="A15" s="80" t="s">
        <v>517</v>
      </c>
      <c r="B15" s="60"/>
      <c r="C15" s="60"/>
      <c r="D15" s="60"/>
      <c r="E15" s="60"/>
      <c r="F15" s="60"/>
    </row>
    <row r="16" spans="1:6" ht="15" x14ac:dyDescent="0.25">
      <c r="A16" s="80" t="s">
        <v>518</v>
      </c>
      <c r="B16" s="60"/>
      <c r="C16" s="60"/>
      <c r="D16" s="60"/>
      <c r="E16" s="60"/>
      <c r="F16" s="60"/>
    </row>
    <row r="17" spans="1:6" ht="15" x14ac:dyDescent="0.25">
      <c r="A17" s="80" t="s">
        <v>519</v>
      </c>
      <c r="B17" s="60"/>
      <c r="C17" s="60"/>
      <c r="D17" s="60"/>
      <c r="E17" s="60"/>
      <c r="F17" s="60"/>
    </row>
    <row r="18" spans="1:6" ht="15" x14ac:dyDescent="0.25">
      <c r="A18" s="59" t="s">
        <v>521</v>
      </c>
      <c r="B18" s="122"/>
      <c r="C18" s="60"/>
      <c r="D18" s="60"/>
      <c r="E18" s="60"/>
      <c r="F18" s="60"/>
    </row>
    <row r="19" spans="1:6" ht="15" x14ac:dyDescent="0.25">
      <c r="A19" s="59" t="s">
        <v>522</v>
      </c>
      <c r="B19" s="60"/>
      <c r="C19" s="60"/>
      <c r="D19" s="60"/>
      <c r="E19" s="60"/>
      <c r="F19" s="60"/>
    </row>
    <row r="20" spans="1:6" ht="30" x14ac:dyDescent="0.25">
      <c r="A20" s="59" t="s">
        <v>523</v>
      </c>
      <c r="B20" s="123"/>
      <c r="C20" s="123"/>
      <c r="D20" s="123"/>
      <c r="E20" s="123"/>
      <c r="F20" s="123"/>
    </row>
    <row r="21" spans="1:6" ht="30" x14ac:dyDescent="0.25">
      <c r="A21" s="59" t="s">
        <v>524</v>
      </c>
      <c r="B21" s="123"/>
      <c r="C21" s="123"/>
      <c r="D21" s="123"/>
      <c r="E21" s="123"/>
      <c r="F21" s="123"/>
    </row>
    <row r="22" spans="1:6" ht="30" x14ac:dyDescent="0.25">
      <c r="A22" s="59" t="s">
        <v>525</v>
      </c>
      <c r="B22" s="123"/>
      <c r="C22" s="123"/>
      <c r="D22" s="123"/>
      <c r="E22" s="123"/>
      <c r="F22" s="123"/>
    </row>
    <row r="23" spans="1:6" ht="15" x14ac:dyDescent="0.25">
      <c r="A23" s="59" t="s">
        <v>526</v>
      </c>
      <c r="B23" s="123"/>
      <c r="C23" s="123"/>
      <c r="D23" s="123"/>
      <c r="E23" s="123"/>
      <c r="F23" s="123"/>
    </row>
    <row r="24" spans="1:6" ht="15" x14ac:dyDescent="0.25">
      <c r="A24" s="59" t="s">
        <v>527</v>
      </c>
      <c r="B24" s="124"/>
      <c r="C24" s="60"/>
      <c r="D24" s="60"/>
      <c r="E24" s="60"/>
      <c r="F24" s="60"/>
    </row>
    <row r="25" spans="1:6" ht="15" x14ac:dyDescent="0.25">
      <c r="A25" s="59" t="s">
        <v>528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529</v>
      </c>
      <c r="B27" s="45"/>
      <c r="C27" s="45"/>
      <c r="D27" s="45"/>
      <c r="E27" s="45"/>
      <c r="F27" s="45"/>
    </row>
    <row r="28" spans="1:6" ht="15" x14ac:dyDescent="0.25">
      <c r="A28" s="59" t="s">
        <v>530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531</v>
      </c>
      <c r="B30" s="45"/>
      <c r="C30" s="45"/>
      <c r="D30" s="45"/>
      <c r="E30" s="45"/>
      <c r="F30" s="45"/>
    </row>
    <row r="31" spans="1:6" ht="15" x14ac:dyDescent="0.25">
      <c r="A31" s="59" t="s">
        <v>516</v>
      </c>
      <c r="B31" s="60"/>
      <c r="C31" s="60"/>
      <c r="D31" s="60"/>
      <c r="E31" s="60"/>
      <c r="F31" s="60"/>
    </row>
    <row r="32" spans="1:6" ht="15" x14ac:dyDescent="0.25">
      <c r="A32" s="59" t="s">
        <v>520</v>
      </c>
      <c r="B32" s="60"/>
      <c r="C32" s="60"/>
      <c r="D32" s="60"/>
      <c r="E32" s="60"/>
      <c r="F32" s="60"/>
    </row>
    <row r="33" spans="1:6" ht="15" x14ac:dyDescent="0.25">
      <c r="A33" s="59" t="s">
        <v>532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533</v>
      </c>
      <c r="B35" s="45"/>
      <c r="C35" s="45"/>
      <c r="D35" s="45"/>
      <c r="E35" s="45"/>
      <c r="F35" s="45"/>
    </row>
    <row r="36" spans="1:6" ht="15" x14ac:dyDescent="0.25">
      <c r="A36" s="59" t="s">
        <v>534</v>
      </c>
      <c r="B36" s="60"/>
      <c r="C36" s="60"/>
      <c r="D36" s="60"/>
      <c r="E36" s="60"/>
      <c r="F36" s="60"/>
    </row>
    <row r="37" spans="1:6" ht="15" x14ac:dyDescent="0.25">
      <c r="A37" s="59" t="s">
        <v>535</v>
      </c>
      <c r="B37" s="60"/>
      <c r="C37" s="60"/>
      <c r="D37" s="60"/>
      <c r="E37" s="60"/>
      <c r="F37" s="60"/>
    </row>
    <row r="38" spans="1:6" ht="15" x14ac:dyDescent="0.25">
      <c r="A38" s="59" t="s">
        <v>536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538</v>
      </c>
      <c r="B42" s="45"/>
      <c r="C42" s="45"/>
      <c r="D42" s="45"/>
      <c r="E42" s="45"/>
      <c r="F42" s="45"/>
    </row>
    <row r="43" spans="1:6" ht="15" x14ac:dyDescent="0.25">
      <c r="A43" s="59" t="s">
        <v>539</v>
      </c>
      <c r="B43" s="60"/>
      <c r="C43" s="60"/>
      <c r="D43" s="60"/>
      <c r="E43" s="60"/>
      <c r="F43" s="60"/>
    </row>
    <row r="44" spans="1:6" ht="15" x14ac:dyDescent="0.25">
      <c r="A44" s="59" t="s">
        <v>540</v>
      </c>
      <c r="B44" s="60"/>
      <c r="C44" s="60"/>
      <c r="D44" s="60"/>
      <c r="E44" s="60"/>
      <c r="F44" s="60"/>
    </row>
    <row r="45" spans="1:6" ht="15" x14ac:dyDescent="0.25">
      <c r="A45" s="59" t="s">
        <v>541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542</v>
      </c>
      <c r="B47" s="45"/>
      <c r="C47" s="45"/>
      <c r="D47" s="45"/>
      <c r="E47" s="45"/>
      <c r="F47" s="45"/>
    </row>
    <row r="48" spans="1:6" ht="15" x14ac:dyDescent="0.25">
      <c r="A48" s="59" t="s">
        <v>540</v>
      </c>
      <c r="B48" s="123"/>
      <c r="C48" s="123"/>
      <c r="D48" s="123"/>
      <c r="E48" s="123"/>
      <c r="F48" s="123"/>
    </row>
    <row r="49" spans="1:6" ht="15" x14ac:dyDescent="0.25">
      <c r="A49" s="59" t="s">
        <v>541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543</v>
      </c>
      <c r="B51" s="45"/>
      <c r="C51" s="45"/>
      <c r="D51" s="45"/>
      <c r="E51" s="45"/>
      <c r="F51" s="45"/>
    </row>
    <row r="52" spans="1:6" ht="15" x14ac:dyDescent="0.25">
      <c r="A52" s="59" t="s">
        <v>540</v>
      </c>
      <c r="B52" s="60"/>
      <c r="C52" s="60"/>
      <c r="D52" s="60"/>
      <c r="E52" s="60"/>
      <c r="F52" s="60"/>
    </row>
    <row r="53" spans="1:6" ht="15" x14ac:dyDescent="0.25">
      <c r="A53" s="59" t="s">
        <v>541</v>
      </c>
      <c r="B53" s="60"/>
      <c r="C53" s="60"/>
      <c r="D53" s="60"/>
      <c r="E53" s="60"/>
      <c r="F53" s="60"/>
    </row>
    <row r="54" spans="1:6" ht="15" x14ac:dyDescent="0.25">
      <c r="A54" s="59" t="s">
        <v>544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548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551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3" t="s">
        <v>122</v>
      </c>
      <c r="B1" s="164"/>
      <c r="C1" s="164"/>
      <c r="D1" s="164"/>
      <c r="E1" s="164"/>
      <c r="F1" s="164"/>
      <c r="G1" s="164"/>
      <c r="H1" s="165"/>
    </row>
    <row r="2" spans="1:8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Septiembre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974433349</v>
      </c>
      <c r="C18" s="108"/>
      <c r="D18" s="108"/>
      <c r="E18" s="108"/>
      <c r="F18" s="4">
        <v>988912888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974433349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988912888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6" t="s">
        <v>151</v>
      </c>
      <c r="B33" s="166"/>
      <c r="C33" s="166"/>
      <c r="D33" s="166"/>
      <c r="E33" s="166"/>
      <c r="F33" s="166"/>
      <c r="G33" s="166"/>
      <c r="H33" s="166"/>
    </row>
    <row r="34" spans="1:8" ht="14.45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4.45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4.45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4.45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3" t="s">
        <v>162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585</v>
      </c>
      <c r="J6" s="1" t="s">
        <v>586</v>
      </c>
      <c r="K6" s="1" t="s">
        <v>587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F75"/>
  <sheetViews>
    <sheetView showGridLines="0" zoomScale="90" zoomScaleNormal="90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4.7109375" bestFit="1" customWidth="1"/>
  </cols>
  <sheetData>
    <row r="1" spans="1:6" ht="40.9" customHeight="1" x14ac:dyDescent="0.25">
      <c r="A1" s="163" t="s">
        <v>183</v>
      </c>
      <c r="B1" s="164"/>
      <c r="C1" s="164"/>
      <c r="D1" s="165"/>
    </row>
    <row r="2" spans="1:6" x14ac:dyDescent="0.25">
      <c r="A2" s="110" t="str">
        <f>'Formato 1'!A2</f>
        <v>UNIVERSIDAD DE GUANAJUATO (a)</v>
      </c>
      <c r="B2" s="111"/>
      <c r="C2" s="111"/>
      <c r="D2" s="112"/>
    </row>
    <row r="3" spans="1:6" x14ac:dyDescent="0.25">
      <c r="A3" s="113" t="s">
        <v>184</v>
      </c>
      <c r="B3" s="114"/>
      <c r="C3" s="114"/>
      <c r="D3" s="115"/>
    </row>
    <row r="4" spans="1:6" x14ac:dyDescent="0.25">
      <c r="A4" s="113" t="str">
        <f>'Formato 3'!A4</f>
        <v>Del 1 de Enero al 30 de Septiembre de 2024 (b)</v>
      </c>
      <c r="B4" s="114"/>
      <c r="C4" s="114"/>
      <c r="D4" s="115"/>
    </row>
    <row r="5" spans="1:6" x14ac:dyDescent="0.25">
      <c r="A5" s="116" t="s">
        <v>2</v>
      </c>
      <c r="B5" s="117"/>
      <c r="C5" s="117"/>
      <c r="D5" s="118"/>
    </row>
    <row r="6" spans="1:6" ht="15" customHeight="1" x14ac:dyDescent="0.25"/>
    <row r="7" spans="1:6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6" x14ac:dyDescent="0.25">
      <c r="A8" s="3" t="s">
        <v>188</v>
      </c>
      <c r="B8" s="14">
        <f>SUM(B9:B11)</f>
        <v>4159626626</v>
      </c>
      <c r="C8" s="14">
        <f>SUM(C9:C11)</f>
        <v>3570019609.6900001</v>
      </c>
      <c r="D8" s="14">
        <f>SUM(D9:D11)</f>
        <v>3570019609.6900001</v>
      </c>
    </row>
    <row r="9" spans="1:6" x14ac:dyDescent="0.25">
      <c r="A9" s="58" t="s">
        <v>189</v>
      </c>
      <c r="B9" s="94">
        <v>1813302330</v>
      </c>
      <c r="C9" s="94">
        <v>1411422759.6900001</v>
      </c>
      <c r="D9" s="94">
        <v>1411422759.6900001</v>
      </c>
    </row>
    <row r="10" spans="1:6" x14ac:dyDescent="0.25">
      <c r="A10" s="58" t="s">
        <v>190</v>
      </c>
      <c r="B10" s="94">
        <v>2346324296</v>
      </c>
      <c r="C10" s="94">
        <v>2052568265.8500001</v>
      </c>
      <c r="D10" s="94">
        <v>2052568265.8500001</v>
      </c>
    </row>
    <row r="11" spans="1:6" x14ac:dyDescent="0.25">
      <c r="A11" s="58" t="s">
        <v>191</v>
      </c>
      <c r="B11" s="94">
        <f>B44</f>
        <v>0</v>
      </c>
      <c r="C11" s="94">
        <v>106028584.15000001</v>
      </c>
      <c r="D11" s="94">
        <v>106028584.15000001</v>
      </c>
    </row>
    <row r="12" spans="1:6" x14ac:dyDescent="0.25">
      <c r="A12" s="46"/>
      <c r="B12" s="91"/>
      <c r="C12" s="91"/>
      <c r="D12" s="91"/>
    </row>
    <row r="13" spans="1:6" x14ac:dyDescent="0.25">
      <c r="A13" s="3" t="s">
        <v>192</v>
      </c>
      <c r="B13" s="14">
        <f>B14+B15</f>
        <v>4159626626</v>
      </c>
      <c r="C13" s="14">
        <f>C14+C15</f>
        <v>2766671858.7200065</v>
      </c>
      <c r="D13" s="14">
        <f>D14+D15</f>
        <v>2578123284.4499998</v>
      </c>
      <c r="F13" s="160"/>
    </row>
    <row r="14" spans="1:6" x14ac:dyDescent="0.25">
      <c r="A14" s="58" t="s">
        <v>193</v>
      </c>
      <c r="B14" s="94">
        <v>1813302330</v>
      </c>
      <c r="C14" s="94">
        <v>1216680621.9900038</v>
      </c>
      <c r="D14" s="94">
        <v>1151133442.53</v>
      </c>
    </row>
    <row r="15" spans="1:6" x14ac:dyDescent="0.25">
      <c r="A15" s="58" t="s">
        <v>194</v>
      </c>
      <c r="B15" s="94">
        <v>2346324296</v>
      </c>
      <c r="C15" s="94">
        <v>1549991236.7300026</v>
      </c>
      <c r="D15" s="94">
        <v>1426989841.9200001</v>
      </c>
    </row>
    <row r="16" spans="1:6" x14ac:dyDescent="0.25">
      <c r="A16" s="46"/>
      <c r="B16" s="91"/>
      <c r="C16" s="91"/>
      <c r="D16" s="91"/>
    </row>
    <row r="17" spans="1:6" x14ac:dyDescent="0.25">
      <c r="A17" s="3" t="s">
        <v>195</v>
      </c>
      <c r="B17" s="15">
        <v>0</v>
      </c>
      <c r="C17" s="14">
        <f>C18+C19</f>
        <v>106028584.15000004</v>
      </c>
      <c r="D17" s="14">
        <f>D18+D19</f>
        <v>102534397.06999998</v>
      </c>
      <c r="F17" s="160"/>
    </row>
    <row r="18" spans="1:6" x14ac:dyDescent="0.25">
      <c r="A18" s="58" t="s">
        <v>196</v>
      </c>
      <c r="B18" s="16">
        <v>0</v>
      </c>
      <c r="C18" s="47">
        <v>90031150.720000044</v>
      </c>
      <c r="D18" s="47">
        <v>86876949.819999978</v>
      </c>
    </row>
    <row r="19" spans="1:6" x14ac:dyDescent="0.25">
      <c r="A19" s="58" t="s">
        <v>197</v>
      </c>
      <c r="B19" s="16">
        <v>0</v>
      </c>
      <c r="C19" s="47">
        <v>15997433.43</v>
      </c>
      <c r="D19" s="47">
        <v>15657447.25</v>
      </c>
    </row>
    <row r="20" spans="1:6" x14ac:dyDescent="0.25">
      <c r="A20" s="46"/>
      <c r="B20" s="91"/>
      <c r="C20" s="91"/>
      <c r="D20" s="91"/>
    </row>
    <row r="21" spans="1:6" x14ac:dyDescent="0.25">
      <c r="A21" s="3" t="s">
        <v>198</v>
      </c>
      <c r="B21" s="14">
        <f>B8-B13+B17</f>
        <v>0</v>
      </c>
      <c r="C21" s="14">
        <f>C8-C13+C17</f>
        <v>909376335.11999369</v>
      </c>
      <c r="D21" s="14">
        <f>D8-D13+D17</f>
        <v>1094430722.3100002</v>
      </c>
    </row>
    <row r="22" spans="1:6" x14ac:dyDescent="0.25">
      <c r="A22" s="3"/>
      <c r="B22" s="91"/>
      <c r="C22" s="91"/>
      <c r="D22" s="91"/>
    </row>
    <row r="23" spans="1:6" x14ac:dyDescent="0.25">
      <c r="A23" s="3" t="s">
        <v>199</v>
      </c>
      <c r="B23" s="14">
        <f>B21-B11</f>
        <v>0</v>
      </c>
      <c r="C23" s="14">
        <f>C21-C11</f>
        <v>803347750.96999371</v>
      </c>
      <c r="D23" s="14">
        <f>D21-D11</f>
        <v>988402138.16000021</v>
      </c>
    </row>
    <row r="24" spans="1:6" x14ac:dyDescent="0.25">
      <c r="A24" s="3"/>
      <c r="B24" s="17"/>
      <c r="C24" s="17"/>
      <c r="D24" s="17"/>
    </row>
    <row r="25" spans="1:6" x14ac:dyDescent="0.25">
      <c r="A25" s="18" t="s">
        <v>200</v>
      </c>
      <c r="B25" s="14">
        <f>B23-B17</f>
        <v>0</v>
      </c>
      <c r="C25" s="14">
        <f>C23-C17</f>
        <v>697319166.81999373</v>
      </c>
      <c r="D25" s="14">
        <f>D23-D17</f>
        <v>885867741.09000027</v>
      </c>
    </row>
    <row r="26" spans="1:6" x14ac:dyDescent="0.25">
      <c r="A26" s="19"/>
      <c r="B26" s="82"/>
      <c r="C26" s="82"/>
      <c r="D26" s="82"/>
    </row>
    <row r="27" spans="1:6" x14ac:dyDescent="0.25">
      <c r="A27" s="61"/>
    </row>
    <row r="28" spans="1:6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6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6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6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6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697319166.81999373</v>
      </c>
      <c r="D33" s="4">
        <f>D25+D29</f>
        <v>885867741.09000027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106028584.15000001</v>
      </c>
      <c r="D37" s="4">
        <f>D38+D39</f>
        <v>106028584.15000001</v>
      </c>
    </row>
    <row r="38" spans="1:4" x14ac:dyDescent="0.25">
      <c r="A38" s="58" t="s">
        <v>210</v>
      </c>
      <c r="B38" s="47">
        <v>0</v>
      </c>
      <c r="C38" s="47">
        <v>90031150.719999999</v>
      </c>
      <c r="D38" s="47">
        <v>90031150.719999999</v>
      </c>
    </row>
    <row r="39" spans="1:4" x14ac:dyDescent="0.25">
      <c r="A39" s="58" t="s">
        <v>211</v>
      </c>
      <c r="B39" s="47">
        <v>0</v>
      </c>
      <c r="C39" s="47">
        <v>15997433.43</v>
      </c>
      <c r="D39" s="47">
        <v>15997433.43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106028584.15000001</v>
      </c>
      <c r="D44" s="4">
        <f>D37-D40</f>
        <v>106028584.15000001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1813302330</v>
      </c>
      <c r="C48" s="96">
        <f>C9</f>
        <v>1411422759.6900001</v>
      </c>
      <c r="D48" s="96">
        <f>D9</f>
        <v>1411422759.6900001</v>
      </c>
    </row>
    <row r="49" spans="1:4" x14ac:dyDescent="0.25">
      <c r="A49" s="21" t="s">
        <v>217</v>
      </c>
      <c r="B49" s="4">
        <f>B50-B51</f>
        <v>0</v>
      </c>
      <c r="C49" s="4">
        <f>C50-C51</f>
        <v>90031150.719999999</v>
      </c>
      <c r="D49" s="4">
        <f>D50-D51</f>
        <v>90031150.719999999</v>
      </c>
    </row>
    <row r="50" spans="1:4" x14ac:dyDescent="0.25">
      <c r="A50" s="97" t="s">
        <v>210</v>
      </c>
      <c r="B50" s="47">
        <v>0</v>
      </c>
      <c r="C50" s="47">
        <f>+C38</f>
        <v>90031150.719999999</v>
      </c>
      <c r="D50" s="47">
        <f>+D38</f>
        <v>90031150.719999999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1813302330</v>
      </c>
      <c r="C53" s="47">
        <f>C14</f>
        <v>1216680621.9900038</v>
      </c>
      <c r="D53" s="47">
        <f>D14</f>
        <v>1151133442.53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90031150.720000044</v>
      </c>
      <c r="D55" s="47">
        <f>D18</f>
        <v>86876949.819999978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374804439.13999629</v>
      </c>
      <c r="D57" s="4">
        <f>D48+D49-D53+D55</f>
        <v>437197417.70000011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284773288.41999626</v>
      </c>
      <c r="D59" s="4">
        <f>D57-D49</f>
        <v>347166266.98000014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2346324296</v>
      </c>
      <c r="C63" s="98">
        <f>C10</f>
        <v>2052568265.8500001</v>
      </c>
      <c r="D63" s="98">
        <f>D10</f>
        <v>2052568265.8500001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15997433.43</v>
      </c>
      <c r="D64" s="14">
        <f>D65-D66</f>
        <v>15997433.43</v>
      </c>
    </row>
    <row r="65" spans="1:4" x14ac:dyDescent="0.25">
      <c r="A65" s="97" t="s">
        <v>211</v>
      </c>
      <c r="B65" s="94">
        <v>0</v>
      </c>
      <c r="C65" s="94">
        <f>+C39</f>
        <v>15997433.43</v>
      </c>
      <c r="D65" s="94">
        <f>+D39</f>
        <v>15997433.43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2346324296</v>
      </c>
      <c r="C68" s="94">
        <f>C15</f>
        <v>1549991236.7300026</v>
      </c>
      <c r="D68" s="94">
        <f>D15</f>
        <v>1426989841.9200001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15997433.43</v>
      </c>
      <c r="D70" s="94">
        <f>D19</f>
        <v>15657447.25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534571895.97999758</v>
      </c>
      <c r="D72" s="14">
        <f>D63+D64-D68+D70</f>
        <v>657233304.61000013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518574462.54999757</v>
      </c>
      <c r="D74" s="14">
        <f>D72-D64</f>
        <v>641235871.18000019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8:D25 B37:D44 B29:D33 B48:D59 B63:D74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37 B48:D49 B63:D64 B16:D17 B20:D20 B18:B19 B25 D25 B22:D22 B21 D21 B12:D13 B24:D24 B23 D23 B11 B40:D44 B51:D59 B50 B66:D74 B6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9"/>
  <sheetViews>
    <sheetView showGridLines="0" topLeftCell="A54" zoomScale="75" zoomScaleNormal="75" workbookViewId="0">
      <selection activeCell="E79" sqref="E7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3" t="s">
        <v>224</v>
      </c>
      <c r="B1" s="164"/>
      <c r="C1" s="164"/>
      <c r="D1" s="164"/>
      <c r="E1" s="164"/>
      <c r="F1" s="164"/>
      <c r="G1" s="165"/>
    </row>
    <row r="2" spans="1:7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7" t="s">
        <v>226</v>
      </c>
      <c r="B6" s="169" t="s">
        <v>227</v>
      </c>
      <c r="C6" s="169"/>
      <c r="D6" s="169"/>
      <c r="E6" s="169"/>
      <c r="F6" s="169"/>
      <c r="G6" s="169" t="s">
        <v>228</v>
      </c>
    </row>
    <row r="7" spans="1:7" ht="30" x14ac:dyDescent="0.25">
      <c r="A7" s="168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9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54731334.259999998</v>
      </c>
      <c r="C10" s="47">
        <v>0</v>
      </c>
      <c r="D10" s="47">
        <v>54731334.259999998</v>
      </c>
      <c r="E10" s="47">
        <v>41250042.880000003</v>
      </c>
      <c r="F10" s="47">
        <v>41250042.880000003</v>
      </c>
      <c r="G10" s="47">
        <f>F10-B10</f>
        <v>-13481291.379999995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12595000</v>
      </c>
      <c r="C13" s="47">
        <v>2000000</v>
      </c>
      <c r="D13" s="47">
        <v>14595000</v>
      </c>
      <c r="E13" s="47">
        <v>13618942.780000001</v>
      </c>
      <c r="F13" s="47">
        <v>13618942.780000001</v>
      </c>
      <c r="G13" s="47">
        <f t="shared" si="0"/>
        <v>1023942.7800000012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47">
        <v>378925019.74000007</v>
      </c>
      <c r="C15" s="47">
        <v>25500000</v>
      </c>
      <c r="D15" s="47">
        <v>404425019.74000007</v>
      </c>
      <c r="E15" s="47">
        <v>365786011.79999995</v>
      </c>
      <c r="F15" s="47">
        <v>365786011.79999995</v>
      </c>
      <c r="G15" s="47">
        <f t="shared" si="0"/>
        <v>-13139007.940000117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1367050976</v>
      </c>
      <c r="C34" s="47">
        <v>40857500</v>
      </c>
      <c r="D34" s="47">
        <v>1407908476</v>
      </c>
      <c r="E34" s="47">
        <v>990767762.23000002</v>
      </c>
      <c r="F34" s="47">
        <v>990767762.23000002</v>
      </c>
      <c r="G34" s="47">
        <f t="shared" si="4"/>
        <v>-376283213.76999998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1813302330</v>
      </c>
      <c r="C41" s="4">
        <f t="shared" si="7"/>
        <v>68357500</v>
      </c>
      <c r="D41" s="4">
        <f t="shared" si="7"/>
        <v>1881659830</v>
      </c>
      <c r="E41" s="4">
        <f t="shared" si="7"/>
        <v>1411422759.6900001</v>
      </c>
      <c r="F41" s="4">
        <f t="shared" si="7"/>
        <v>1411422759.6900001</v>
      </c>
      <c r="G41" s="4">
        <f t="shared" si="7"/>
        <v>-401879570.31000006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2346324296</v>
      </c>
      <c r="C62" s="47">
        <v>16168591.759999998</v>
      </c>
      <c r="D62" s="47">
        <v>2362492887.7600002</v>
      </c>
      <c r="E62" s="47">
        <v>2052568265.8500001</v>
      </c>
      <c r="F62" s="47">
        <v>2052568265.8500001</v>
      </c>
      <c r="G62" s="47">
        <f t="shared" si="13"/>
        <v>-293756030.14999986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2346324296</v>
      </c>
      <c r="C65" s="4">
        <f t="shared" si="14"/>
        <v>16168591.759999998</v>
      </c>
      <c r="D65" s="4">
        <f t="shared" si="14"/>
        <v>2362492887.7600002</v>
      </c>
      <c r="E65" s="4">
        <f t="shared" si="14"/>
        <v>2052568265.8500001</v>
      </c>
      <c r="F65" s="4">
        <f t="shared" si="14"/>
        <v>2052568265.8500001</v>
      </c>
      <c r="G65" s="4">
        <f t="shared" si="14"/>
        <v>-293756030.14999986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367918733.13</v>
      </c>
      <c r="D67" s="4">
        <f t="shared" si="15"/>
        <v>367918733.13</v>
      </c>
      <c r="E67" s="4">
        <f t="shared" si="15"/>
        <v>106028584.15000001</v>
      </c>
      <c r="F67" s="4">
        <f t="shared" si="15"/>
        <v>106028584.15000001</v>
      </c>
      <c r="G67" s="4">
        <f t="shared" si="15"/>
        <v>106028584.15000001</v>
      </c>
    </row>
    <row r="68" spans="1:7" x14ac:dyDescent="0.25">
      <c r="A68" s="58" t="s">
        <v>289</v>
      </c>
      <c r="B68" s="47">
        <v>0</v>
      </c>
      <c r="C68" s="47">
        <v>367918733.13</v>
      </c>
      <c r="D68" s="47">
        <v>367918733.13</v>
      </c>
      <c r="E68" s="47">
        <v>106028584.15000001</v>
      </c>
      <c r="F68" s="47">
        <v>106028584.15000001</v>
      </c>
      <c r="G68" s="47">
        <f>F68-B68</f>
        <v>106028584.15000001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4159626626</v>
      </c>
      <c r="C70" s="4">
        <f t="shared" si="16"/>
        <v>452444824.88999999</v>
      </c>
      <c r="D70" s="4">
        <f t="shared" si="16"/>
        <v>4612071450.8900003</v>
      </c>
      <c r="E70" s="4">
        <f t="shared" si="16"/>
        <v>3570019609.6900001</v>
      </c>
      <c r="F70" s="4">
        <f t="shared" si="16"/>
        <v>3570019609.6900001</v>
      </c>
      <c r="G70" s="4">
        <f t="shared" si="16"/>
        <v>-589607016.30999994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273582443.57999998</v>
      </c>
      <c r="D73" s="47">
        <v>273582443.57999998</v>
      </c>
      <c r="E73" s="47">
        <v>90031150.719999999</v>
      </c>
      <c r="F73" s="47">
        <v>90031150.719999999</v>
      </c>
      <c r="G73" s="47">
        <f>F73-B73</f>
        <v>90031150.719999999</v>
      </c>
    </row>
    <row r="74" spans="1:7" ht="30" x14ac:dyDescent="0.25">
      <c r="A74" s="67" t="s">
        <v>293</v>
      </c>
      <c r="B74" s="47">
        <v>0</v>
      </c>
      <c r="C74" s="47">
        <v>94336289.550000012</v>
      </c>
      <c r="D74" s="47">
        <v>94336289.550000012</v>
      </c>
      <c r="E74" s="47">
        <v>15997433.43</v>
      </c>
      <c r="F74" s="47">
        <v>15997433.43</v>
      </c>
      <c r="G74" s="47">
        <f>F74-B74</f>
        <v>15997433.43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367918733.13</v>
      </c>
      <c r="D75" s="4">
        <f t="shared" si="17"/>
        <v>367918733.13</v>
      </c>
      <c r="E75" s="4">
        <f t="shared" si="17"/>
        <v>106028584.15000001</v>
      </c>
      <c r="F75" s="4">
        <f t="shared" si="17"/>
        <v>106028584.15000001</v>
      </c>
      <c r="G75" s="4">
        <f t="shared" si="17"/>
        <v>106028584.15000001</v>
      </c>
    </row>
    <row r="76" spans="1:7" x14ac:dyDescent="0.25">
      <c r="A76" s="55"/>
      <c r="B76" s="82"/>
      <c r="C76" s="82"/>
      <c r="D76" s="82"/>
      <c r="E76" s="82"/>
      <c r="F76" s="82"/>
      <c r="G76" s="82"/>
    </row>
    <row r="79" spans="1:7" x14ac:dyDescent="0.25">
      <c r="E79" s="16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53 B35:F58 B63:F67 B69:F72 B75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B7" sqref="B7:F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42578125" customWidth="1"/>
    <col min="8" max="8" width="2.28515625" customWidth="1"/>
  </cols>
  <sheetData>
    <row r="1" spans="1:7" ht="40.9" customHeight="1" x14ac:dyDescent="0.25">
      <c r="A1" s="172" t="s">
        <v>295</v>
      </c>
      <c r="B1" s="164"/>
      <c r="C1" s="164"/>
      <c r="D1" s="164"/>
      <c r="E1" s="164"/>
      <c r="F1" s="164"/>
      <c r="G1" s="165"/>
    </row>
    <row r="2" spans="1:7" x14ac:dyDescent="0.25">
      <c r="A2" s="125" t="str">
        <f>'Formato 1'!A2</f>
        <v>UNIVERSIDAD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0" t="s">
        <v>4</v>
      </c>
      <c r="B7" s="170" t="s">
        <v>298</v>
      </c>
      <c r="C7" s="170"/>
      <c r="D7" s="170"/>
      <c r="E7" s="170"/>
      <c r="F7" s="170"/>
      <c r="G7" s="171" t="s">
        <v>299</v>
      </c>
    </row>
    <row r="8" spans="1:7" ht="30" x14ac:dyDescent="0.25">
      <c r="A8" s="170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0"/>
    </row>
    <row r="9" spans="1:7" x14ac:dyDescent="0.25">
      <c r="A9" s="27" t="s">
        <v>304</v>
      </c>
      <c r="B9" s="83">
        <f t="shared" ref="B9:G9" si="0">SUM(B10,B18,B28,B38,B48,B58,B62,B71,B75)</f>
        <v>1813302329.9999998</v>
      </c>
      <c r="C9" s="83">
        <f t="shared" si="0"/>
        <v>342049629</v>
      </c>
      <c r="D9" s="83">
        <f t="shared" si="0"/>
        <v>2155351958.9999995</v>
      </c>
      <c r="E9" s="83">
        <f t="shared" si="0"/>
        <v>1216680621.9899998</v>
      </c>
      <c r="F9" s="83">
        <f t="shared" si="0"/>
        <v>1151133442.53</v>
      </c>
      <c r="G9" s="83">
        <f t="shared" si="0"/>
        <v>938671337.00999999</v>
      </c>
    </row>
    <row r="10" spans="1:7" x14ac:dyDescent="0.25">
      <c r="A10" s="84" t="s">
        <v>305</v>
      </c>
      <c r="B10" s="83">
        <f t="shared" ref="B10:G10" si="1">SUM(B11:B17)</f>
        <v>1365778799.4699998</v>
      </c>
      <c r="C10" s="83">
        <f t="shared" si="1"/>
        <v>24364857.54000001</v>
      </c>
      <c r="D10" s="83">
        <f t="shared" si="1"/>
        <v>1390143657.0099998</v>
      </c>
      <c r="E10" s="83">
        <f t="shared" si="1"/>
        <v>939049121.40999997</v>
      </c>
      <c r="F10" s="83">
        <f t="shared" si="1"/>
        <v>888898689.5200001</v>
      </c>
      <c r="G10" s="83">
        <f t="shared" si="1"/>
        <v>451094535.59999996</v>
      </c>
    </row>
    <row r="11" spans="1:7" x14ac:dyDescent="0.25">
      <c r="A11" s="85" t="s">
        <v>306</v>
      </c>
      <c r="B11" s="75">
        <v>219760397.16</v>
      </c>
      <c r="C11" s="75">
        <v>6971414.8200000003</v>
      </c>
      <c r="D11" s="75">
        <v>226731811.97999999</v>
      </c>
      <c r="E11" s="75">
        <v>169118636.33000001</v>
      </c>
      <c r="F11" s="75">
        <v>146919048.33000001</v>
      </c>
      <c r="G11" s="75">
        <f>D11-E11</f>
        <v>57613175.649999976</v>
      </c>
    </row>
    <row r="12" spans="1:7" x14ac:dyDescent="0.25">
      <c r="A12" s="85" t="s">
        <v>307</v>
      </c>
      <c r="B12" s="75">
        <v>336160312.64999998</v>
      </c>
      <c r="C12" s="75">
        <v>59215719.560000002</v>
      </c>
      <c r="D12" s="75">
        <v>395376032.20999998</v>
      </c>
      <c r="E12" s="75">
        <v>235111718.18000001</v>
      </c>
      <c r="F12" s="75">
        <v>235103937.25</v>
      </c>
      <c r="G12" s="75">
        <f t="shared" ref="G12:G17" si="2">D12-E12</f>
        <v>160264314.02999997</v>
      </c>
    </row>
    <row r="13" spans="1:7" x14ac:dyDescent="0.25">
      <c r="A13" s="85" t="s">
        <v>308</v>
      </c>
      <c r="B13" s="75">
        <v>121640843.75</v>
      </c>
      <c r="C13" s="75">
        <v>5888340.6100000003</v>
      </c>
      <c r="D13" s="75">
        <v>127529184.36</v>
      </c>
      <c r="E13" s="75">
        <v>76077618.719999999</v>
      </c>
      <c r="F13" s="75">
        <v>71611915.719999999</v>
      </c>
      <c r="G13" s="75">
        <f t="shared" si="2"/>
        <v>51451565.640000001</v>
      </c>
    </row>
    <row r="14" spans="1:7" x14ac:dyDescent="0.25">
      <c r="A14" s="85" t="s">
        <v>309</v>
      </c>
      <c r="B14" s="75">
        <v>190408138.47999999</v>
      </c>
      <c r="C14" s="75">
        <v>5572890.7199999997</v>
      </c>
      <c r="D14" s="75">
        <v>195981029.19999999</v>
      </c>
      <c r="E14" s="75">
        <v>153916457.58000001</v>
      </c>
      <c r="F14" s="75">
        <v>146237129.38999999</v>
      </c>
      <c r="G14" s="75">
        <f t="shared" si="2"/>
        <v>42064571.619999975</v>
      </c>
    </row>
    <row r="15" spans="1:7" x14ac:dyDescent="0.25">
      <c r="A15" s="85" t="s">
        <v>310</v>
      </c>
      <c r="B15" s="75">
        <v>305650227.83999997</v>
      </c>
      <c r="C15" s="75">
        <v>-41557476.289999999</v>
      </c>
      <c r="D15" s="75">
        <v>264092751.55000001</v>
      </c>
      <c r="E15" s="75">
        <v>184412860.69</v>
      </c>
      <c r="F15" s="75">
        <v>174702448.61000001</v>
      </c>
      <c r="G15" s="75">
        <f t="shared" si="2"/>
        <v>79679890.860000014</v>
      </c>
    </row>
    <row r="16" spans="1:7" x14ac:dyDescent="0.25">
      <c r="A16" s="85" t="s">
        <v>311</v>
      </c>
      <c r="B16" s="75">
        <v>49831516.600000001</v>
      </c>
      <c r="C16" s="75">
        <v>-15023112.23</v>
      </c>
      <c r="D16" s="75">
        <v>34808404.369999997</v>
      </c>
      <c r="E16" s="75">
        <v>0</v>
      </c>
      <c r="F16" s="75">
        <v>0</v>
      </c>
      <c r="G16" s="75">
        <f t="shared" si="2"/>
        <v>34808404.369999997</v>
      </c>
    </row>
    <row r="17" spans="1:7" x14ac:dyDescent="0.25">
      <c r="A17" s="85" t="s">
        <v>312</v>
      </c>
      <c r="B17" s="75">
        <v>142327362.99000001</v>
      </c>
      <c r="C17" s="75">
        <v>3297080.35</v>
      </c>
      <c r="D17" s="75">
        <v>145624443.34</v>
      </c>
      <c r="E17" s="75">
        <v>120411829.91</v>
      </c>
      <c r="F17" s="75">
        <v>114324210.22</v>
      </c>
      <c r="G17" s="75">
        <f t="shared" si="2"/>
        <v>25212613.430000007</v>
      </c>
    </row>
    <row r="18" spans="1:7" x14ac:dyDescent="0.25">
      <c r="A18" s="84" t="s">
        <v>313</v>
      </c>
      <c r="B18" s="83">
        <f t="shared" ref="B18:G18" si="3">SUM(B19:B27)</f>
        <v>66610714.229999997</v>
      </c>
      <c r="C18" s="83">
        <f t="shared" si="3"/>
        <v>60837695.600000001</v>
      </c>
      <c r="D18" s="83">
        <f t="shared" si="3"/>
        <v>127448409.83000001</v>
      </c>
      <c r="E18" s="83">
        <f t="shared" si="3"/>
        <v>39734894.799999997</v>
      </c>
      <c r="F18" s="83">
        <f t="shared" si="3"/>
        <v>38261802.670000002</v>
      </c>
      <c r="G18" s="83">
        <f t="shared" si="3"/>
        <v>87713515.030000016</v>
      </c>
    </row>
    <row r="19" spans="1:7" x14ac:dyDescent="0.25">
      <c r="A19" s="85" t="s">
        <v>314</v>
      </c>
      <c r="B19" s="75">
        <v>29660338.48</v>
      </c>
      <c r="C19" s="75">
        <v>47543443.620000005</v>
      </c>
      <c r="D19" s="75">
        <v>77203782.100000009</v>
      </c>
      <c r="E19" s="75">
        <v>9835564.8000000007</v>
      </c>
      <c r="F19" s="75">
        <v>9687981.5800000001</v>
      </c>
      <c r="G19" s="75">
        <f>D19-E19</f>
        <v>67368217.300000012</v>
      </c>
    </row>
    <row r="20" spans="1:7" x14ac:dyDescent="0.25">
      <c r="A20" s="85" t="s">
        <v>315</v>
      </c>
      <c r="B20" s="75">
        <v>6887330.3499999996</v>
      </c>
      <c r="C20" s="75">
        <v>1226200.33</v>
      </c>
      <c r="D20" s="75">
        <v>8113530.6799999997</v>
      </c>
      <c r="E20" s="75">
        <v>4756482.13</v>
      </c>
      <c r="F20" s="75">
        <v>4576759.3099999996</v>
      </c>
      <c r="G20" s="75">
        <f t="shared" ref="G20:G27" si="4">D20-E20</f>
        <v>3357048.55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317</v>
      </c>
      <c r="B22" s="75">
        <v>4016244.12</v>
      </c>
      <c r="C22" s="75">
        <v>1775063.91</v>
      </c>
      <c r="D22" s="75">
        <v>5791308.0300000003</v>
      </c>
      <c r="E22" s="75">
        <v>3808925.85</v>
      </c>
      <c r="F22" s="75">
        <v>3676896.74</v>
      </c>
      <c r="G22" s="75">
        <f t="shared" si="4"/>
        <v>1982382.1800000002</v>
      </c>
    </row>
    <row r="23" spans="1:7" x14ac:dyDescent="0.25">
      <c r="A23" s="85" t="s">
        <v>318</v>
      </c>
      <c r="B23" s="75">
        <v>6855401.0099999998</v>
      </c>
      <c r="C23" s="75">
        <v>5289054.6399999997</v>
      </c>
      <c r="D23" s="75">
        <v>12144455.65</v>
      </c>
      <c r="E23" s="75">
        <v>6207486.9800000004</v>
      </c>
      <c r="F23" s="75">
        <v>5624117.5</v>
      </c>
      <c r="G23" s="75">
        <f t="shared" si="4"/>
        <v>5936968.6699999999</v>
      </c>
    </row>
    <row r="24" spans="1:7" x14ac:dyDescent="0.25">
      <c r="A24" s="85" t="s">
        <v>319</v>
      </c>
      <c r="B24" s="75">
        <v>9658476.1300000008</v>
      </c>
      <c r="C24" s="75">
        <v>486169.07</v>
      </c>
      <c r="D24" s="75">
        <v>10144645.199999999</v>
      </c>
      <c r="E24" s="75">
        <v>6410477.1699999999</v>
      </c>
      <c r="F24" s="75">
        <v>6211942.9000000004</v>
      </c>
      <c r="G24" s="75">
        <f t="shared" si="4"/>
        <v>3734168.0299999993</v>
      </c>
    </row>
    <row r="25" spans="1:7" x14ac:dyDescent="0.25">
      <c r="A25" s="85" t="s">
        <v>320</v>
      </c>
      <c r="B25" s="75">
        <v>6190836.4000000004</v>
      </c>
      <c r="C25" s="75">
        <v>2433532.21</v>
      </c>
      <c r="D25" s="75">
        <v>8624368.6099999994</v>
      </c>
      <c r="E25" s="75">
        <v>5109053.03</v>
      </c>
      <c r="F25" s="75">
        <v>5038293.8499999996</v>
      </c>
      <c r="G25" s="75">
        <f t="shared" si="4"/>
        <v>3515315.5799999991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3342087.74</v>
      </c>
      <c r="C27" s="75">
        <v>2084231.82</v>
      </c>
      <c r="D27" s="75">
        <v>5426319.5599999996</v>
      </c>
      <c r="E27" s="75">
        <v>3606904.84</v>
      </c>
      <c r="F27" s="75">
        <v>3445810.79</v>
      </c>
      <c r="G27" s="75">
        <f t="shared" si="4"/>
        <v>1819414.7199999997</v>
      </c>
    </row>
    <row r="28" spans="1:7" x14ac:dyDescent="0.25">
      <c r="A28" s="84" t="s">
        <v>323</v>
      </c>
      <c r="B28" s="83">
        <f t="shared" ref="B28:G28" si="5">SUM(B29:B37)</f>
        <v>224572473.33999997</v>
      </c>
      <c r="C28" s="83">
        <f t="shared" si="5"/>
        <v>87108366.719999999</v>
      </c>
      <c r="D28" s="83">
        <f t="shared" si="5"/>
        <v>311680840.06</v>
      </c>
      <c r="E28" s="83">
        <f t="shared" si="5"/>
        <v>131057111.57000001</v>
      </c>
      <c r="F28" s="83">
        <f t="shared" si="5"/>
        <v>124191899.55</v>
      </c>
      <c r="G28" s="83">
        <f t="shared" si="5"/>
        <v>180623728.49000001</v>
      </c>
    </row>
    <row r="29" spans="1:7" x14ac:dyDescent="0.25">
      <c r="A29" s="85" t="s">
        <v>324</v>
      </c>
      <c r="B29" s="75">
        <v>20664090.420000002</v>
      </c>
      <c r="C29" s="75">
        <v>-3494742.55</v>
      </c>
      <c r="D29" s="75">
        <v>17169347.870000001</v>
      </c>
      <c r="E29" s="75">
        <v>8807644.7599999998</v>
      </c>
      <c r="F29" s="75">
        <v>8684345.8000000007</v>
      </c>
      <c r="G29" s="75">
        <f>D29-E29</f>
        <v>8361703.1100000013</v>
      </c>
    </row>
    <row r="30" spans="1:7" x14ac:dyDescent="0.25">
      <c r="A30" s="85" t="s">
        <v>325</v>
      </c>
      <c r="B30" s="75">
        <v>37999746.509999998</v>
      </c>
      <c r="C30" s="75">
        <v>-709648.34</v>
      </c>
      <c r="D30" s="75">
        <v>37290098.170000002</v>
      </c>
      <c r="E30" s="75">
        <v>18506789.379999999</v>
      </c>
      <c r="F30" s="75">
        <v>18205999.48</v>
      </c>
      <c r="G30" s="75">
        <f t="shared" ref="G30:G37" si="6">D30-E30</f>
        <v>18783308.790000003</v>
      </c>
    </row>
    <row r="31" spans="1:7" x14ac:dyDescent="0.25">
      <c r="A31" s="85" t="s">
        <v>326</v>
      </c>
      <c r="B31" s="75">
        <v>38062842.759999998</v>
      </c>
      <c r="C31" s="75">
        <v>32060575.109999999</v>
      </c>
      <c r="D31" s="75">
        <v>70123417.870000005</v>
      </c>
      <c r="E31" s="75">
        <v>23429740.780000001</v>
      </c>
      <c r="F31" s="75">
        <v>21788118.140000001</v>
      </c>
      <c r="G31" s="75">
        <f t="shared" si="6"/>
        <v>46693677.090000004</v>
      </c>
    </row>
    <row r="32" spans="1:7" x14ac:dyDescent="0.25">
      <c r="A32" s="85" t="s">
        <v>327</v>
      </c>
      <c r="B32" s="75">
        <v>6434118.8700000001</v>
      </c>
      <c r="C32" s="75">
        <v>5677747.6799999997</v>
      </c>
      <c r="D32" s="75">
        <v>12111866.550000001</v>
      </c>
      <c r="E32" s="75">
        <v>2567234.2200000002</v>
      </c>
      <c r="F32" s="75">
        <v>2564992.67</v>
      </c>
      <c r="G32" s="75">
        <f t="shared" si="6"/>
        <v>9544632.3300000001</v>
      </c>
    </row>
    <row r="33" spans="1:7" ht="14.45" customHeight="1" x14ac:dyDescent="0.25">
      <c r="A33" s="85" t="s">
        <v>328</v>
      </c>
      <c r="B33" s="75">
        <v>42861210.259999998</v>
      </c>
      <c r="C33" s="75">
        <v>35842458.689999998</v>
      </c>
      <c r="D33" s="75">
        <v>78703668.950000003</v>
      </c>
      <c r="E33" s="75">
        <v>34033014.219999999</v>
      </c>
      <c r="F33" s="75">
        <v>32860460.27</v>
      </c>
      <c r="G33" s="75">
        <f t="shared" si="6"/>
        <v>44670654.730000004</v>
      </c>
    </row>
    <row r="34" spans="1:7" ht="14.45" customHeight="1" x14ac:dyDescent="0.25">
      <c r="A34" s="85" t="s">
        <v>329</v>
      </c>
      <c r="B34" s="75">
        <v>9901885.2200000007</v>
      </c>
      <c r="C34" s="75">
        <v>914824.91</v>
      </c>
      <c r="D34" s="75">
        <v>10816710.130000001</v>
      </c>
      <c r="E34" s="75">
        <v>4006126.28</v>
      </c>
      <c r="F34" s="75">
        <v>3787424.11</v>
      </c>
      <c r="G34" s="75">
        <f t="shared" si="6"/>
        <v>6810583.8500000015</v>
      </c>
    </row>
    <row r="35" spans="1:7" ht="14.45" customHeight="1" x14ac:dyDescent="0.25">
      <c r="A35" s="85" t="s">
        <v>330</v>
      </c>
      <c r="B35" s="75">
        <v>13641088.82</v>
      </c>
      <c r="C35" s="75">
        <v>5224474.7300000004</v>
      </c>
      <c r="D35" s="75">
        <v>18865563.550000001</v>
      </c>
      <c r="E35" s="75">
        <v>9033188.0500000007</v>
      </c>
      <c r="F35" s="75">
        <v>8409392</v>
      </c>
      <c r="G35" s="75">
        <f t="shared" si="6"/>
        <v>9832375.5</v>
      </c>
    </row>
    <row r="36" spans="1:7" ht="14.45" customHeight="1" x14ac:dyDescent="0.25">
      <c r="A36" s="85" t="s">
        <v>331</v>
      </c>
      <c r="B36" s="75">
        <v>25156472.82</v>
      </c>
      <c r="C36" s="75">
        <v>10405139.939999999</v>
      </c>
      <c r="D36" s="75">
        <v>35561612.759999998</v>
      </c>
      <c r="E36" s="75">
        <v>17247069.68</v>
      </c>
      <c r="F36" s="75">
        <v>15934241.939999999</v>
      </c>
      <c r="G36" s="75">
        <f t="shared" si="6"/>
        <v>18314543.079999998</v>
      </c>
    </row>
    <row r="37" spans="1:7" ht="14.45" customHeight="1" x14ac:dyDescent="0.25">
      <c r="A37" s="85" t="s">
        <v>332</v>
      </c>
      <c r="B37" s="75">
        <v>29851017.66</v>
      </c>
      <c r="C37" s="75">
        <v>1187536.55</v>
      </c>
      <c r="D37" s="75">
        <v>31038554.210000001</v>
      </c>
      <c r="E37" s="75">
        <v>13426304.199999999</v>
      </c>
      <c r="F37" s="75">
        <v>11956925.140000001</v>
      </c>
      <c r="G37" s="75">
        <f t="shared" si="6"/>
        <v>17612250.010000002</v>
      </c>
    </row>
    <row r="38" spans="1:7" x14ac:dyDescent="0.25">
      <c r="A38" s="84" t="s">
        <v>333</v>
      </c>
      <c r="B38" s="83">
        <f t="shared" ref="B38:G38" si="7">SUM(B39:B47)</f>
        <v>77644883.920000002</v>
      </c>
      <c r="C38" s="83">
        <f t="shared" si="7"/>
        <v>59785263.18</v>
      </c>
      <c r="D38" s="83">
        <f t="shared" si="7"/>
        <v>137430147.09999999</v>
      </c>
      <c r="E38" s="83">
        <f t="shared" si="7"/>
        <v>63815359.100000001</v>
      </c>
      <c r="F38" s="83">
        <f t="shared" si="7"/>
        <v>57521023.960000001</v>
      </c>
      <c r="G38" s="83">
        <f t="shared" si="7"/>
        <v>73614788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77644883.920000002</v>
      </c>
      <c r="C42" s="75">
        <v>59785263.18</v>
      </c>
      <c r="D42" s="75">
        <v>137430147.09999999</v>
      </c>
      <c r="E42" s="75">
        <v>63815359.100000001</v>
      </c>
      <c r="F42" s="75">
        <v>57521023.960000001</v>
      </c>
      <c r="G42" s="75">
        <f t="shared" si="8"/>
        <v>73614788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70399740.010000005</v>
      </c>
      <c r="C48" s="83">
        <f t="shared" si="9"/>
        <v>32333815.370000001</v>
      </c>
      <c r="D48" s="83">
        <f t="shared" si="9"/>
        <v>102733555.37999998</v>
      </c>
      <c r="E48" s="83">
        <f t="shared" si="9"/>
        <v>28276907.039999999</v>
      </c>
      <c r="F48" s="83">
        <f t="shared" si="9"/>
        <v>27706237.859999999</v>
      </c>
      <c r="G48" s="83">
        <f t="shared" si="9"/>
        <v>74456648.340000004</v>
      </c>
    </row>
    <row r="49" spans="1:7" x14ac:dyDescent="0.25">
      <c r="A49" s="85" t="s">
        <v>344</v>
      </c>
      <c r="B49" s="75">
        <v>50065849.770000003</v>
      </c>
      <c r="C49" s="75">
        <v>23583397.07</v>
      </c>
      <c r="D49" s="75">
        <v>73649246.840000004</v>
      </c>
      <c r="E49" s="75">
        <v>19689196</v>
      </c>
      <c r="F49" s="75">
        <v>19246272.859999999</v>
      </c>
      <c r="G49" s="75">
        <f>D49-E49</f>
        <v>53960050.840000004</v>
      </c>
    </row>
    <row r="50" spans="1:7" x14ac:dyDescent="0.25">
      <c r="A50" s="85" t="s">
        <v>345</v>
      </c>
      <c r="B50" s="75">
        <v>7375617.0700000003</v>
      </c>
      <c r="C50" s="75">
        <v>641120.25</v>
      </c>
      <c r="D50" s="75">
        <v>8016737.3200000003</v>
      </c>
      <c r="E50" s="75">
        <v>2462711.04</v>
      </c>
      <c r="F50" s="75">
        <v>2434639.04</v>
      </c>
      <c r="G50" s="75">
        <f t="shared" ref="G50:G57" si="10">D50-E50</f>
        <v>5554026.2800000003</v>
      </c>
    </row>
    <row r="51" spans="1:7" x14ac:dyDescent="0.25">
      <c r="A51" s="85" t="s">
        <v>346</v>
      </c>
      <c r="B51" s="75">
        <v>7254584.3799999999</v>
      </c>
      <c r="C51" s="75">
        <v>4134491</v>
      </c>
      <c r="D51" s="75">
        <v>11389075.380000001</v>
      </c>
      <c r="E51" s="75">
        <v>3674295.5</v>
      </c>
      <c r="F51" s="75">
        <v>3674295.5</v>
      </c>
      <c r="G51" s="75">
        <f t="shared" si="10"/>
        <v>7714779.8800000008</v>
      </c>
    </row>
    <row r="52" spans="1:7" x14ac:dyDescent="0.25">
      <c r="A52" s="85" t="s">
        <v>347</v>
      </c>
      <c r="B52" s="75">
        <v>0</v>
      </c>
      <c r="C52" s="75">
        <v>400900</v>
      </c>
      <c r="D52" s="75">
        <v>400900</v>
      </c>
      <c r="E52" s="75">
        <v>0</v>
      </c>
      <c r="F52" s="75">
        <v>0</v>
      </c>
      <c r="G52" s="75">
        <f t="shared" si="10"/>
        <v>400900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5521568.0099999998</v>
      </c>
      <c r="C54" s="75">
        <v>2824068.98</v>
      </c>
      <c r="D54" s="75">
        <v>8345636.9900000002</v>
      </c>
      <c r="E54" s="75">
        <v>2210859.02</v>
      </c>
      <c r="F54" s="75">
        <v>2111184.98</v>
      </c>
      <c r="G54" s="75">
        <f t="shared" si="10"/>
        <v>6134777.9700000007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182120.78</v>
      </c>
      <c r="C57" s="75">
        <v>749838.07</v>
      </c>
      <c r="D57" s="75">
        <v>931958.85</v>
      </c>
      <c r="E57" s="75">
        <v>239845.48</v>
      </c>
      <c r="F57" s="75">
        <v>239845.48</v>
      </c>
      <c r="G57" s="75">
        <f t="shared" si="10"/>
        <v>692113.37</v>
      </c>
    </row>
    <row r="58" spans="1:7" x14ac:dyDescent="0.25">
      <c r="A58" s="84" t="s">
        <v>353</v>
      </c>
      <c r="B58" s="83">
        <f t="shared" ref="B58:G58" si="11">SUM(B59:B61)</f>
        <v>8295719.0300000003</v>
      </c>
      <c r="C58" s="83">
        <f t="shared" si="11"/>
        <v>77619630.590000004</v>
      </c>
      <c r="D58" s="83">
        <f t="shared" si="11"/>
        <v>85915349.620000005</v>
      </c>
      <c r="E58" s="83">
        <f t="shared" si="11"/>
        <v>14747228.07</v>
      </c>
      <c r="F58" s="83">
        <f t="shared" si="11"/>
        <v>14553788.970000001</v>
      </c>
      <c r="G58" s="83">
        <f t="shared" si="11"/>
        <v>71168121.550000012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8295719.0300000003</v>
      </c>
      <c r="C60" s="75">
        <v>77619630.590000004</v>
      </c>
      <c r="D60" s="75">
        <v>85915349.620000005</v>
      </c>
      <c r="E60" s="75">
        <v>14747228.07</v>
      </c>
      <c r="F60" s="75">
        <v>14553788.970000001</v>
      </c>
      <c r="G60" s="75">
        <f t="shared" ref="G60:G61" si="12">D60-E60</f>
        <v>71168121.550000012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2346324296</v>
      </c>
      <c r="C84" s="83">
        <f t="shared" si="19"/>
        <v>110395195.89999999</v>
      </c>
      <c r="D84" s="83">
        <f t="shared" si="19"/>
        <v>2456719491.9000001</v>
      </c>
      <c r="E84" s="83">
        <f t="shared" si="19"/>
        <v>1549991236.73</v>
      </c>
      <c r="F84" s="83">
        <f t="shared" si="19"/>
        <v>1426989841.9200001</v>
      </c>
      <c r="G84" s="83">
        <f t="shared" si="19"/>
        <v>906728255.16999996</v>
      </c>
    </row>
    <row r="85" spans="1:7" x14ac:dyDescent="0.25">
      <c r="A85" s="84" t="s">
        <v>305</v>
      </c>
      <c r="B85" s="83">
        <f t="shared" ref="B85:G85" si="20">SUM(B86:B92)</f>
        <v>2126409821</v>
      </c>
      <c r="C85" s="83">
        <f t="shared" si="20"/>
        <v>6433228.4199999981</v>
      </c>
      <c r="D85" s="83">
        <f t="shared" si="20"/>
        <v>2132843049.4200001</v>
      </c>
      <c r="E85" s="83">
        <f t="shared" si="20"/>
        <v>1432187172.77</v>
      </c>
      <c r="F85" s="83">
        <f t="shared" si="20"/>
        <v>1314833162.5700002</v>
      </c>
      <c r="G85" s="83">
        <f t="shared" si="20"/>
        <v>700655876.6500001</v>
      </c>
    </row>
    <row r="86" spans="1:7" x14ac:dyDescent="0.25">
      <c r="A86" s="85" t="s">
        <v>306</v>
      </c>
      <c r="B86" s="75">
        <v>545868854.75</v>
      </c>
      <c r="C86" s="75">
        <v>11213166.57</v>
      </c>
      <c r="D86" s="75">
        <v>557082021.32000005</v>
      </c>
      <c r="E86" s="75">
        <v>413940944.69</v>
      </c>
      <c r="F86" s="75">
        <v>354865206.35000002</v>
      </c>
      <c r="G86" s="75">
        <f>D86-E86</f>
        <v>143141076.63000005</v>
      </c>
    </row>
    <row r="87" spans="1:7" x14ac:dyDescent="0.25">
      <c r="A87" s="85" t="s">
        <v>307</v>
      </c>
      <c r="B87" s="75">
        <v>68268738.069999993</v>
      </c>
      <c r="C87" s="75">
        <v>526228.78</v>
      </c>
      <c r="D87" s="75">
        <v>68794966.849999994</v>
      </c>
      <c r="E87" s="75">
        <v>50074774.009999998</v>
      </c>
      <c r="F87" s="75">
        <v>50074773.469999999</v>
      </c>
      <c r="G87" s="75">
        <f t="shared" ref="G87:G92" si="21">D87-E87</f>
        <v>18720192.839999996</v>
      </c>
    </row>
    <row r="88" spans="1:7" x14ac:dyDescent="0.25">
      <c r="A88" s="85" t="s">
        <v>308</v>
      </c>
      <c r="B88" s="75">
        <v>277631834.95999998</v>
      </c>
      <c r="C88" s="75">
        <v>1626887.26</v>
      </c>
      <c r="D88" s="75">
        <v>279258722.22000003</v>
      </c>
      <c r="E88" s="75">
        <v>149363670.25999999</v>
      </c>
      <c r="F88" s="75">
        <v>139612180.31999999</v>
      </c>
      <c r="G88" s="75">
        <f t="shared" si="21"/>
        <v>129895051.96000004</v>
      </c>
    </row>
    <row r="89" spans="1:7" x14ac:dyDescent="0.25">
      <c r="A89" s="85" t="s">
        <v>309</v>
      </c>
      <c r="B89" s="75">
        <v>277738121.47000003</v>
      </c>
      <c r="C89" s="75">
        <v>17478078.559999999</v>
      </c>
      <c r="D89" s="75">
        <v>295216200.02999997</v>
      </c>
      <c r="E89" s="75">
        <v>234169654.56</v>
      </c>
      <c r="F89" s="75">
        <v>215575040.21000001</v>
      </c>
      <c r="G89" s="75">
        <f t="shared" si="21"/>
        <v>61046545.469999969</v>
      </c>
    </row>
    <row r="90" spans="1:7" x14ac:dyDescent="0.25">
      <c r="A90" s="85" t="s">
        <v>310</v>
      </c>
      <c r="B90" s="75">
        <v>679554259.95000005</v>
      </c>
      <c r="C90" s="75">
        <v>-6155520.0700000003</v>
      </c>
      <c r="D90" s="75">
        <v>673398739.88</v>
      </c>
      <c r="E90" s="75">
        <v>444620977.05000001</v>
      </c>
      <c r="F90" s="75">
        <v>418306552.01999998</v>
      </c>
      <c r="G90" s="75">
        <f t="shared" si="21"/>
        <v>228777762.82999998</v>
      </c>
    </row>
    <row r="91" spans="1:7" x14ac:dyDescent="0.25">
      <c r="A91" s="85" t="s">
        <v>311</v>
      </c>
      <c r="B91" s="75">
        <v>80056582.069999993</v>
      </c>
      <c r="C91" s="75">
        <v>-11689817.58</v>
      </c>
      <c r="D91" s="75">
        <v>68366764.489999995</v>
      </c>
      <c r="E91" s="75">
        <v>0</v>
      </c>
      <c r="F91" s="75">
        <v>0</v>
      </c>
      <c r="G91" s="75">
        <f t="shared" si="21"/>
        <v>68366764.489999995</v>
      </c>
    </row>
    <row r="92" spans="1:7" x14ac:dyDescent="0.25">
      <c r="A92" s="85" t="s">
        <v>312</v>
      </c>
      <c r="B92" s="75">
        <v>197291429.72999999</v>
      </c>
      <c r="C92" s="75">
        <v>-6565795.0999999996</v>
      </c>
      <c r="D92" s="75">
        <v>190725634.63</v>
      </c>
      <c r="E92" s="75">
        <v>140017152.19999999</v>
      </c>
      <c r="F92" s="75">
        <v>136399410.19999999</v>
      </c>
      <c r="G92" s="75">
        <f t="shared" si="21"/>
        <v>50708482.430000007</v>
      </c>
    </row>
    <row r="93" spans="1:7" x14ac:dyDescent="0.25">
      <c r="A93" s="84" t="s">
        <v>313</v>
      </c>
      <c r="B93" s="83">
        <f t="shared" ref="B93:G93" si="22">SUM(B94:B102)</f>
        <v>47202842.150000006</v>
      </c>
      <c r="C93" s="83">
        <f t="shared" si="22"/>
        <v>-5968524.3499999978</v>
      </c>
      <c r="D93" s="83">
        <f t="shared" si="22"/>
        <v>41234317.800000004</v>
      </c>
      <c r="E93" s="83">
        <f t="shared" si="22"/>
        <v>29992580.630000003</v>
      </c>
      <c r="F93" s="83">
        <f t="shared" si="22"/>
        <v>28718225.539999999</v>
      </c>
      <c r="G93" s="83">
        <f t="shared" si="22"/>
        <v>11241737.170000002</v>
      </c>
    </row>
    <row r="94" spans="1:7" x14ac:dyDescent="0.25">
      <c r="A94" s="85" t="s">
        <v>314</v>
      </c>
      <c r="B94" s="75">
        <v>27629236.43</v>
      </c>
      <c r="C94" s="75">
        <v>-11927426.699999999</v>
      </c>
      <c r="D94" s="75">
        <v>15701809.73</v>
      </c>
      <c r="E94" s="75">
        <v>12301639.48</v>
      </c>
      <c r="F94" s="75">
        <v>12065740.130000001</v>
      </c>
      <c r="G94" s="75">
        <f>D94-E94</f>
        <v>3400170.25</v>
      </c>
    </row>
    <row r="95" spans="1:7" x14ac:dyDescent="0.25">
      <c r="A95" s="85" t="s">
        <v>315</v>
      </c>
      <c r="B95" s="75">
        <v>3093043.65</v>
      </c>
      <c r="C95" s="75">
        <v>-3151.53</v>
      </c>
      <c r="D95" s="75">
        <v>3089892.12</v>
      </c>
      <c r="E95" s="75">
        <v>2323675.12</v>
      </c>
      <c r="F95" s="75">
        <v>2230579.25</v>
      </c>
      <c r="G95" s="75">
        <f t="shared" ref="G95:G102" si="23">D95-E95</f>
        <v>766217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4174873.77</v>
      </c>
      <c r="C97" s="75">
        <v>396024.8</v>
      </c>
      <c r="D97" s="75">
        <v>4570898.57</v>
      </c>
      <c r="E97" s="75">
        <v>3125827.08</v>
      </c>
      <c r="F97" s="75">
        <v>2991612.78</v>
      </c>
      <c r="G97" s="75">
        <f t="shared" si="23"/>
        <v>1445071.4900000002</v>
      </c>
    </row>
    <row r="98" spans="1:7" x14ac:dyDescent="0.25">
      <c r="A98" s="87" t="s">
        <v>318</v>
      </c>
      <c r="B98" s="75">
        <v>2477756.52</v>
      </c>
      <c r="C98" s="75">
        <v>5285661.07</v>
      </c>
      <c r="D98" s="75">
        <v>7763417.5899999999</v>
      </c>
      <c r="E98" s="75">
        <v>4348972.78</v>
      </c>
      <c r="F98" s="75">
        <v>3997940.21</v>
      </c>
      <c r="G98" s="75">
        <f t="shared" si="23"/>
        <v>3414444.8099999996</v>
      </c>
    </row>
    <row r="99" spans="1:7" x14ac:dyDescent="0.25">
      <c r="A99" s="85" t="s">
        <v>319</v>
      </c>
      <c r="B99" s="75">
        <v>6444137.4800000004</v>
      </c>
      <c r="C99" s="75">
        <v>-81290.61</v>
      </c>
      <c r="D99" s="75">
        <v>6362846.8700000001</v>
      </c>
      <c r="E99" s="75">
        <v>4966852.5999999996</v>
      </c>
      <c r="F99" s="75">
        <v>4742122.96</v>
      </c>
      <c r="G99" s="75">
        <f t="shared" si="23"/>
        <v>1395994.2700000005</v>
      </c>
    </row>
    <row r="100" spans="1:7" x14ac:dyDescent="0.25">
      <c r="A100" s="85" t="s">
        <v>320</v>
      </c>
      <c r="B100" s="75">
        <v>419669.89</v>
      </c>
      <c r="C100" s="75">
        <v>-208349.69</v>
      </c>
      <c r="D100" s="75">
        <v>211320.2</v>
      </c>
      <c r="E100" s="75">
        <v>160458.72</v>
      </c>
      <c r="F100" s="75">
        <v>158950.72</v>
      </c>
      <c r="G100" s="75">
        <f t="shared" si="23"/>
        <v>50861.48000000001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2964124.41</v>
      </c>
      <c r="C102" s="75">
        <v>570008.31000000006</v>
      </c>
      <c r="D102" s="75">
        <v>3534132.72</v>
      </c>
      <c r="E102" s="75">
        <v>2765154.85</v>
      </c>
      <c r="F102" s="75">
        <v>2531279.4900000002</v>
      </c>
      <c r="G102" s="75">
        <f t="shared" si="23"/>
        <v>768977.87000000011</v>
      </c>
    </row>
    <row r="103" spans="1:7" x14ac:dyDescent="0.25">
      <c r="A103" s="84" t="s">
        <v>323</v>
      </c>
      <c r="B103" s="83">
        <f t="shared" ref="B103:G103" si="24">SUM(B104:B112)</f>
        <v>122478709.98</v>
      </c>
      <c r="C103" s="83">
        <f t="shared" si="24"/>
        <v>50875475.640000008</v>
      </c>
      <c r="D103" s="83">
        <f t="shared" si="24"/>
        <v>173354185.62</v>
      </c>
      <c r="E103" s="83">
        <f t="shared" si="24"/>
        <v>69573107.050000012</v>
      </c>
      <c r="F103" s="83">
        <f t="shared" si="24"/>
        <v>65495318.850000001</v>
      </c>
      <c r="G103" s="83">
        <f t="shared" si="24"/>
        <v>103781078.56999998</v>
      </c>
    </row>
    <row r="104" spans="1:7" x14ac:dyDescent="0.25">
      <c r="A104" s="85" t="s">
        <v>324</v>
      </c>
      <c r="B104" s="75">
        <v>38221509</v>
      </c>
      <c r="C104" s="75">
        <v>-8052593.9500000002</v>
      </c>
      <c r="D104" s="75">
        <v>30168915.050000001</v>
      </c>
      <c r="E104" s="75">
        <v>19742175.140000001</v>
      </c>
      <c r="F104" s="75">
        <v>19731160.699999999</v>
      </c>
      <c r="G104" s="75">
        <f>D104-E104</f>
        <v>10426739.91</v>
      </c>
    </row>
    <row r="105" spans="1:7" x14ac:dyDescent="0.25">
      <c r="A105" s="85" t="s">
        <v>325</v>
      </c>
      <c r="B105" s="75">
        <v>12902575.640000001</v>
      </c>
      <c r="C105" s="75">
        <v>-194548.97</v>
      </c>
      <c r="D105" s="75">
        <v>12708026.67</v>
      </c>
      <c r="E105" s="75">
        <v>9148421.6199999992</v>
      </c>
      <c r="F105" s="75">
        <v>9145308.1999999993</v>
      </c>
      <c r="G105" s="75">
        <f t="shared" ref="G105:G112" si="25">D105-E105</f>
        <v>3559605.0500000007</v>
      </c>
    </row>
    <row r="106" spans="1:7" x14ac:dyDescent="0.25">
      <c r="A106" s="85" t="s">
        <v>326</v>
      </c>
      <c r="B106" s="75">
        <v>2900790.72</v>
      </c>
      <c r="C106" s="75">
        <v>516330.37</v>
      </c>
      <c r="D106" s="75">
        <v>3417121.09</v>
      </c>
      <c r="E106" s="75">
        <v>2005864.87</v>
      </c>
      <c r="F106" s="75">
        <v>1946407.25</v>
      </c>
      <c r="G106" s="75">
        <f t="shared" si="25"/>
        <v>1411256.2199999997</v>
      </c>
    </row>
    <row r="107" spans="1:7" x14ac:dyDescent="0.25">
      <c r="A107" s="85" t="s">
        <v>327</v>
      </c>
      <c r="B107" s="75">
        <v>6616189.5</v>
      </c>
      <c r="C107" s="75">
        <v>44979968.049999997</v>
      </c>
      <c r="D107" s="75">
        <v>51596157.549999997</v>
      </c>
      <c r="E107" s="75">
        <v>597621.41</v>
      </c>
      <c r="F107" s="75">
        <v>597621.41</v>
      </c>
      <c r="G107" s="75">
        <f t="shared" si="25"/>
        <v>50998536.140000001</v>
      </c>
    </row>
    <row r="108" spans="1:7" x14ac:dyDescent="0.25">
      <c r="A108" s="85" t="s">
        <v>328</v>
      </c>
      <c r="B108" s="75">
        <v>5601660.1699999999</v>
      </c>
      <c r="C108" s="75">
        <v>18565671.789999999</v>
      </c>
      <c r="D108" s="75">
        <v>24167331.960000001</v>
      </c>
      <c r="E108" s="75">
        <v>4081633.49</v>
      </c>
      <c r="F108" s="75">
        <v>3882326.09</v>
      </c>
      <c r="G108" s="75">
        <f t="shared" si="25"/>
        <v>20085698.469999999</v>
      </c>
    </row>
    <row r="109" spans="1:7" x14ac:dyDescent="0.25">
      <c r="A109" s="85" t="s">
        <v>329</v>
      </c>
      <c r="B109" s="75">
        <v>90000</v>
      </c>
      <c r="C109" s="75">
        <v>245942.95</v>
      </c>
      <c r="D109" s="75">
        <v>335942.95</v>
      </c>
      <c r="E109" s="75">
        <v>38869.339999999997</v>
      </c>
      <c r="F109" s="75">
        <v>38869.339999999997</v>
      </c>
      <c r="G109" s="75">
        <f t="shared" si="25"/>
        <v>297073.61</v>
      </c>
    </row>
    <row r="110" spans="1:7" x14ac:dyDescent="0.25">
      <c r="A110" s="85" t="s">
        <v>330</v>
      </c>
      <c r="B110" s="75">
        <v>1979035.9</v>
      </c>
      <c r="C110" s="75">
        <v>1931150.63</v>
      </c>
      <c r="D110" s="75">
        <v>3910186.53</v>
      </c>
      <c r="E110" s="75">
        <v>1843916.07</v>
      </c>
      <c r="F110" s="75">
        <v>1635211.37</v>
      </c>
      <c r="G110" s="75">
        <f t="shared" si="25"/>
        <v>2066270.4599999997</v>
      </c>
    </row>
    <row r="111" spans="1:7" x14ac:dyDescent="0.25">
      <c r="A111" s="85" t="s">
        <v>331</v>
      </c>
      <c r="B111" s="75">
        <v>8000000</v>
      </c>
      <c r="C111" s="75">
        <v>-7025323.4100000001</v>
      </c>
      <c r="D111" s="75">
        <v>974676.59</v>
      </c>
      <c r="E111" s="75">
        <v>207470.2</v>
      </c>
      <c r="F111" s="75">
        <v>168070.2</v>
      </c>
      <c r="G111" s="75">
        <f t="shared" si="25"/>
        <v>767206.3899999999</v>
      </c>
    </row>
    <row r="112" spans="1:7" x14ac:dyDescent="0.25">
      <c r="A112" s="85" t="s">
        <v>332</v>
      </c>
      <c r="B112" s="75">
        <v>46166949.049999997</v>
      </c>
      <c r="C112" s="75">
        <v>-91121.82</v>
      </c>
      <c r="D112" s="75">
        <v>46075827.229999997</v>
      </c>
      <c r="E112" s="75">
        <v>31907134.91</v>
      </c>
      <c r="F112" s="75">
        <v>28350344.289999999</v>
      </c>
      <c r="G112" s="75">
        <f t="shared" si="25"/>
        <v>14168692.319999997</v>
      </c>
    </row>
    <row r="113" spans="1:7" x14ac:dyDescent="0.25">
      <c r="A113" s="84" t="s">
        <v>333</v>
      </c>
      <c r="B113" s="83">
        <f t="shared" ref="B113:G113" si="26">SUM(B114:B122)</f>
        <v>0</v>
      </c>
      <c r="C113" s="83">
        <f t="shared" si="26"/>
        <v>43501705.509999998</v>
      </c>
      <c r="D113" s="83">
        <f t="shared" si="26"/>
        <v>43501705.509999998</v>
      </c>
      <c r="E113" s="83">
        <f t="shared" si="26"/>
        <v>1154424.75</v>
      </c>
      <c r="F113" s="83">
        <f t="shared" si="26"/>
        <v>1081905.75</v>
      </c>
      <c r="G113" s="83">
        <f t="shared" si="26"/>
        <v>42347280.759999998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337</v>
      </c>
      <c r="B117" s="75">
        <v>0</v>
      </c>
      <c r="C117" s="75">
        <v>43501705.509999998</v>
      </c>
      <c r="D117" s="75">
        <v>43501705.509999998</v>
      </c>
      <c r="E117" s="75">
        <v>1154424.75</v>
      </c>
      <c r="F117" s="75">
        <v>1081905.75</v>
      </c>
      <c r="G117" s="75">
        <f t="shared" si="27"/>
        <v>42347280.759999998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343</v>
      </c>
      <c r="B123" s="83">
        <f t="shared" ref="B123:G123" si="28">SUM(B124:B132)</f>
        <v>11000000</v>
      </c>
      <c r="C123" s="83">
        <f t="shared" si="28"/>
        <v>10158802.24</v>
      </c>
      <c r="D123" s="83">
        <f>SUM(D124:D132)</f>
        <v>21158802.239999998</v>
      </c>
      <c r="E123" s="83">
        <f t="shared" si="28"/>
        <v>1363096.81</v>
      </c>
      <c r="F123" s="83">
        <f t="shared" si="28"/>
        <v>1140374.49</v>
      </c>
      <c r="G123" s="83">
        <f t="shared" si="28"/>
        <v>19795705.429999996</v>
      </c>
    </row>
    <row r="124" spans="1:7" x14ac:dyDescent="0.25">
      <c r="A124" s="85" t="s">
        <v>344</v>
      </c>
      <c r="B124" s="75">
        <v>0</v>
      </c>
      <c r="C124" s="75">
        <v>4989594.82</v>
      </c>
      <c r="D124" s="75">
        <v>4989594.82</v>
      </c>
      <c r="E124" s="75">
        <v>635567.76</v>
      </c>
      <c r="F124" s="75">
        <v>631568.07999999996</v>
      </c>
      <c r="G124" s="75">
        <f>D124-E124</f>
        <v>4354027.0600000005</v>
      </c>
    </row>
    <row r="125" spans="1:7" x14ac:dyDescent="0.25">
      <c r="A125" s="85" t="s">
        <v>345</v>
      </c>
      <c r="B125" s="75">
        <v>0</v>
      </c>
      <c r="C125" s="75">
        <v>3495906.69</v>
      </c>
      <c r="D125" s="75">
        <v>3495906.69</v>
      </c>
      <c r="E125" s="75">
        <v>131973.20000000001</v>
      </c>
      <c r="F125" s="75">
        <v>117009.2</v>
      </c>
      <c r="G125" s="75">
        <f t="shared" ref="G125:G132" si="29">D125-E125</f>
        <v>3363933.4899999998</v>
      </c>
    </row>
    <row r="126" spans="1:7" x14ac:dyDescent="0.25">
      <c r="A126" s="85" t="s">
        <v>346</v>
      </c>
      <c r="B126" s="75">
        <v>11000000</v>
      </c>
      <c r="C126" s="75">
        <v>528542.6</v>
      </c>
      <c r="D126" s="75">
        <v>11528542.6</v>
      </c>
      <c r="E126" s="75">
        <v>584726.89</v>
      </c>
      <c r="F126" s="75">
        <v>383937.85</v>
      </c>
      <c r="G126" s="75">
        <f t="shared" si="29"/>
        <v>10943815.709999999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349</v>
      </c>
      <c r="B129" s="75">
        <v>0</v>
      </c>
      <c r="C129" s="75">
        <v>859085.57</v>
      </c>
      <c r="D129" s="75">
        <v>859085.57</v>
      </c>
      <c r="E129" s="75">
        <v>10828.96</v>
      </c>
      <c r="F129" s="75">
        <v>7859.36</v>
      </c>
      <c r="G129" s="75">
        <f t="shared" si="29"/>
        <v>848256.61</v>
      </c>
    </row>
    <row r="130" spans="1:7" x14ac:dyDescent="0.25">
      <c r="A130" s="85" t="s">
        <v>350</v>
      </c>
      <c r="B130" s="75">
        <v>0</v>
      </c>
      <c r="C130" s="75">
        <v>56100</v>
      </c>
      <c r="D130" s="75">
        <v>56100</v>
      </c>
      <c r="E130" s="75">
        <v>0</v>
      </c>
      <c r="F130" s="75">
        <v>0</v>
      </c>
      <c r="G130" s="75">
        <f t="shared" si="29"/>
        <v>56100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352</v>
      </c>
      <c r="B132" s="75">
        <v>0</v>
      </c>
      <c r="C132" s="75">
        <v>229572.56</v>
      </c>
      <c r="D132" s="75">
        <v>229572.56</v>
      </c>
      <c r="E132" s="75">
        <v>0</v>
      </c>
      <c r="F132" s="75">
        <v>0</v>
      </c>
      <c r="G132" s="75">
        <f t="shared" si="29"/>
        <v>229572.56</v>
      </c>
    </row>
    <row r="133" spans="1:7" x14ac:dyDescent="0.25">
      <c r="A133" s="84" t="s">
        <v>353</v>
      </c>
      <c r="B133" s="83">
        <f t="shared" ref="B133:G133" si="30">SUM(B134:B136)</f>
        <v>39232922.869999997</v>
      </c>
      <c r="C133" s="83">
        <f t="shared" si="30"/>
        <v>5394508.4400000004</v>
      </c>
      <c r="D133" s="83">
        <f>SUM(D134:D136)</f>
        <v>44627431.310000002</v>
      </c>
      <c r="E133" s="83">
        <f t="shared" si="30"/>
        <v>15720854.720000001</v>
      </c>
      <c r="F133" s="83">
        <f t="shared" si="30"/>
        <v>15720854.720000001</v>
      </c>
      <c r="G133" s="83">
        <f t="shared" si="30"/>
        <v>28906576.590000004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39232922.869999997</v>
      </c>
      <c r="C135" s="75">
        <v>5394508.4400000004</v>
      </c>
      <c r="D135" s="75">
        <v>44627431.310000002</v>
      </c>
      <c r="E135" s="75">
        <v>15720854.720000001</v>
      </c>
      <c r="F135" s="75">
        <v>15720854.720000001</v>
      </c>
      <c r="G135" s="75">
        <f>D135-E135</f>
        <v>28906576.590000004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ref="G136" si="31">D136-E136</f>
        <v>0</v>
      </c>
    </row>
    <row r="137" spans="1:7" x14ac:dyDescent="0.25">
      <c r="A137" s="84" t="s">
        <v>357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366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370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8">B9+B84</f>
        <v>4159626626</v>
      </c>
      <c r="C159" s="90">
        <f t="shared" si="38"/>
        <v>452444824.89999998</v>
      </c>
      <c r="D159" s="90">
        <f>D9+D84</f>
        <v>4612071450.8999996</v>
      </c>
      <c r="E159" s="90">
        <f t="shared" si="38"/>
        <v>2766671858.7199998</v>
      </c>
      <c r="F159" s="90">
        <f t="shared" si="38"/>
        <v>2578123284.4499998</v>
      </c>
      <c r="G159" s="90">
        <f t="shared" si="38"/>
        <v>1845399592.1799998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1 B38:F38 G49:G57 B48:F48 B59:G59 B58:F58 B63:G70 B62:F62 B71:F85 B103:C103 B93:C93 E93:F93 G11:G17 G43:G45 G42 G47 G46 B61:G61 G60 B113:F116 B118:F122 B134:F134 B136:F158 B159:C159 E159:F159 B133:C133 E133:F133 B123:C123 E123:F123 E103:F103" unlockedFormula="1"/>
    <ignoredError sqref="G18 G28 G38 G48 G58 G62 G71:G134 G136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G28" sqref="G2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2" t="s">
        <v>380</v>
      </c>
      <c r="B1" s="173"/>
      <c r="C1" s="173"/>
      <c r="D1" s="173"/>
      <c r="E1" s="173"/>
      <c r="F1" s="173"/>
      <c r="G1" s="174"/>
    </row>
    <row r="2" spans="1:7" ht="15" customHeight="1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7" t="s">
        <v>4</v>
      </c>
      <c r="B7" s="169" t="s">
        <v>298</v>
      </c>
      <c r="C7" s="169"/>
      <c r="D7" s="169"/>
      <c r="E7" s="169"/>
      <c r="F7" s="169"/>
      <c r="G7" s="171" t="s">
        <v>299</v>
      </c>
    </row>
    <row r="8" spans="1:7" ht="30" x14ac:dyDescent="0.25">
      <c r="A8" s="168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0"/>
    </row>
    <row r="9" spans="1:7" ht="15.75" customHeight="1" x14ac:dyDescent="0.25">
      <c r="A9" s="26" t="s">
        <v>382</v>
      </c>
      <c r="B9" s="30">
        <f>SUM(B10:B17)</f>
        <v>1813302330</v>
      </c>
      <c r="C9" s="30">
        <f t="shared" ref="C9:G9" si="0">SUM(C10:C17)</f>
        <v>342049629</v>
      </c>
      <c r="D9" s="30">
        <f t="shared" si="0"/>
        <v>2155351959.0000014</v>
      </c>
      <c r="E9" s="30">
        <f t="shared" si="0"/>
        <v>1216680621.99</v>
      </c>
      <c r="F9" s="30">
        <f t="shared" si="0"/>
        <v>1151133442.53</v>
      </c>
      <c r="G9" s="30">
        <f t="shared" si="0"/>
        <v>938671337.01000142</v>
      </c>
    </row>
    <row r="10" spans="1:7" x14ac:dyDescent="0.25">
      <c r="A10" s="63" t="s">
        <v>600</v>
      </c>
      <c r="B10" s="75">
        <v>1182964221.9400001</v>
      </c>
      <c r="C10" s="75">
        <v>33851377.609999985</v>
      </c>
      <c r="D10" s="75">
        <v>1216815599.5500014</v>
      </c>
      <c r="E10" s="75">
        <v>673203099.22000003</v>
      </c>
      <c r="F10" s="75">
        <v>639349269.21000004</v>
      </c>
      <c r="G10" s="75">
        <f>D10-E10</f>
        <v>543612500.33000135</v>
      </c>
    </row>
    <row r="11" spans="1:7" x14ac:dyDescent="0.25">
      <c r="A11" s="63" t="s">
        <v>601</v>
      </c>
      <c r="B11" s="75">
        <v>222118751.58000001</v>
      </c>
      <c r="C11" s="75">
        <v>109153967.27</v>
      </c>
      <c r="D11" s="75">
        <v>331272718.85000002</v>
      </c>
      <c r="E11" s="75">
        <v>186827796.47999999</v>
      </c>
      <c r="F11" s="75">
        <v>174324645.91</v>
      </c>
      <c r="G11" s="75">
        <f t="shared" ref="G11:G15" si="1">D11-E11</f>
        <v>144444922.37000003</v>
      </c>
    </row>
    <row r="12" spans="1:7" x14ac:dyDescent="0.25">
      <c r="A12" s="63" t="s">
        <v>602</v>
      </c>
      <c r="B12" s="75">
        <v>109351486.31999999</v>
      </c>
      <c r="C12" s="75">
        <v>61337686.130000003</v>
      </c>
      <c r="D12" s="75">
        <v>170689172.44999999</v>
      </c>
      <c r="E12" s="75">
        <v>91603787.629999995</v>
      </c>
      <c r="F12" s="75">
        <v>87047540.25</v>
      </c>
      <c r="G12" s="75">
        <f t="shared" si="1"/>
        <v>79085384.819999993</v>
      </c>
    </row>
    <row r="13" spans="1:7" x14ac:dyDescent="0.25">
      <c r="A13" s="63" t="s">
        <v>603</v>
      </c>
      <c r="B13" s="75">
        <v>89516957.370000005</v>
      </c>
      <c r="C13" s="75">
        <v>46372858.210000001</v>
      </c>
      <c r="D13" s="75">
        <v>135889815.58000001</v>
      </c>
      <c r="E13" s="75">
        <v>87726522.790000007</v>
      </c>
      <c r="F13" s="75">
        <v>81947872.680000007</v>
      </c>
      <c r="G13" s="75">
        <f t="shared" si="1"/>
        <v>48163292.790000007</v>
      </c>
    </row>
    <row r="14" spans="1:7" x14ac:dyDescent="0.25">
      <c r="A14" s="63" t="s">
        <v>604</v>
      </c>
      <c r="B14" s="75">
        <v>58469101.149999999</v>
      </c>
      <c r="C14" s="75">
        <v>41539769.920000002</v>
      </c>
      <c r="D14" s="75">
        <v>100008871.06999999</v>
      </c>
      <c r="E14" s="75">
        <v>56782177.369999997</v>
      </c>
      <c r="F14" s="75">
        <v>54416192.700000003</v>
      </c>
      <c r="G14" s="75">
        <f t="shared" si="1"/>
        <v>43226693.699999996</v>
      </c>
    </row>
    <row r="15" spans="1:7" x14ac:dyDescent="0.25">
      <c r="A15" s="63" t="s">
        <v>605</v>
      </c>
      <c r="B15" s="75">
        <v>150881811.63999999</v>
      </c>
      <c r="C15" s="75">
        <v>49793969.859999999</v>
      </c>
      <c r="D15" s="75">
        <v>200675781.5</v>
      </c>
      <c r="E15" s="75">
        <v>120537238.5</v>
      </c>
      <c r="F15" s="75">
        <v>114047921.78</v>
      </c>
      <c r="G15" s="75">
        <f t="shared" si="1"/>
        <v>80138543</v>
      </c>
    </row>
    <row r="16" spans="1:7" x14ac:dyDescent="0.25">
      <c r="A16" s="63" t="s">
        <v>383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63" t="s">
        <v>384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385</v>
      </c>
      <c r="B19" s="4">
        <f>SUM(B20:B27)</f>
        <v>2346324296</v>
      </c>
      <c r="C19" s="4">
        <f t="shared" ref="C19:G19" si="3">SUM(C20:C27)</f>
        <v>110395195.90000001</v>
      </c>
      <c r="D19" s="4">
        <f t="shared" si="3"/>
        <v>2456719491.9000001</v>
      </c>
      <c r="E19" s="4">
        <f t="shared" si="3"/>
        <v>1549991236.73</v>
      </c>
      <c r="F19" s="4">
        <f t="shared" si="3"/>
        <v>1426989841.9199998</v>
      </c>
      <c r="G19" s="4">
        <f t="shared" si="3"/>
        <v>906728255.17000008</v>
      </c>
    </row>
    <row r="20" spans="1:7" x14ac:dyDescent="0.25">
      <c r="A20" s="63" t="s">
        <v>600</v>
      </c>
      <c r="B20" s="75">
        <v>653003154.29999995</v>
      </c>
      <c r="C20" s="75">
        <v>-88731598.469999999</v>
      </c>
      <c r="D20" s="75">
        <v>564271555.83000004</v>
      </c>
      <c r="E20" s="75">
        <v>239298697.63</v>
      </c>
      <c r="F20" s="75">
        <v>225593218.31</v>
      </c>
      <c r="G20" s="75">
        <f>D20-E20</f>
        <v>324972858.20000005</v>
      </c>
    </row>
    <row r="21" spans="1:7" x14ac:dyDescent="0.25">
      <c r="A21" s="63" t="s">
        <v>601</v>
      </c>
      <c r="B21" s="75">
        <v>715478909.74000001</v>
      </c>
      <c r="C21" s="75">
        <v>88160207.939999998</v>
      </c>
      <c r="D21" s="75">
        <v>803639117.67999995</v>
      </c>
      <c r="E21" s="75">
        <v>563903264.38</v>
      </c>
      <c r="F21" s="75">
        <v>516291368.42000002</v>
      </c>
      <c r="G21" s="75">
        <f t="shared" ref="G21:G25" si="4">D21-E21</f>
        <v>239735853.29999995</v>
      </c>
    </row>
    <row r="22" spans="1:7" x14ac:dyDescent="0.25">
      <c r="A22" s="63" t="s">
        <v>602</v>
      </c>
      <c r="B22" s="75">
        <v>269896898.74000001</v>
      </c>
      <c r="C22" s="75">
        <v>55493393.289999999</v>
      </c>
      <c r="D22" s="75">
        <v>325390292.02999997</v>
      </c>
      <c r="E22" s="75">
        <v>211071380.97</v>
      </c>
      <c r="F22" s="75">
        <v>193949090.66999999</v>
      </c>
      <c r="G22" s="75">
        <f t="shared" si="4"/>
        <v>114318911.05999997</v>
      </c>
    </row>
    <row r="23" spans="1:7" x14ac:dyDescent="0.25">
      <c r="A23" s="63" t="s">
        <v>603</v>
      </c>
      <c r="B23" s="75">
        <v>248040840.59999999</v>
      </c>
      <c r="C23" s="75">
        <v>28402405.940000001</v>
      </c>
      <c r="D23" s="75">
        <v>276443246.54000002</v>
      </c>
      <c r="E23" s="75">
        <v>193363813.40000001</v>
      </c>
      <c r="F23" s="75">
        <v>176425848.19</v>
      </c>
      <c r="G23" s="75">
        <f t="shared" si="4"/>
        <v>83079433.140000015</v>
      </c>
    </row>
    <row r="24" spans="1:7" x14ac:dyDescent="0.25">
      <c r="A24" s="63" t="s">
        <v>604</v>
      </c>
      <c r="B24" s="75">
        <v>169436740.59999999</v>
      </c>
      <c r="C24" s="75">
        <v>7381235.3099999996</v>
      </c>
      <c r="D24" s="75">
        <v>176817975.91</v>
      </c>
      <c r="E24" s="75">
        <v>126012853.70999999</v>
      </c>
      <c r="F24" s="75">
        <v>115241471.11</v>
      </c>
      <c r="G24" s="75">
        <f t="shared" si="4"/>
        <v>50805122.200000003</v>
      </c>
    </row>
    <row r="25" spans="1:7" x14ac:dyDescent="0.25">
      <c r="A25" s="63" t="s">
        <v>605</v>
      </c>
      <c r="B25" s="75">
        <v>290467752.01999998</v>
      </c>
      <c r="C25" s="75">
        <v>19689551.890000001</v>
      </c>
      <c r="D25" s="75">
        <v>310157303.91000003</v>
      </c>
      <c r="E25" s="75">
        <v>216341226.63999999</v>
      </c>
      <c r="F25" s="75">
        <v>199488845.22</v>
      </c>
      <c r="G25" s="75">
        <f t="shared" si="4"/>
        <v>93816077.270000041</v>
      </c>
    </row>
    <row r="26" spans="1:7" x14ac:dyDescent="0.25">
      <c r="A26" s="63" t="s">
        <v>383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>D26-E26</f>
        <v>0</v>
      </c>
    </row>
    <row r="27" spans="1:7" x14ac:dyDescent="0.25">
      <c r="A27" s="63" t="s">
        <v>384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ref="G27" si="5">D27-E27</f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4159626626</v>
      </c>
      <c r="C29" s="4">
        <f t="shared" ref="C29:G29" si="6">SUM(C19,C9)</f>
        <v>452444824.89999998</v>
      </c>
      <c r="D29" s="4">
        <f t="shared" si="6"/>
        <v>4612071450.9000015</v>
      </c>
      <c r="E29" s="4">
        <f t="shared" si="6"/>
        <v>2766671858.7200003</v>
      </c>
      <c r="F29" s="4">
        <f t="shared" si="6"/>
        <v>2578123284.4499998</v>
      </c>
      <c r="G29" s="4">
        <f t="shared" si="6"/>
        <v>1845399592.1800015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 B16:F17 B26:F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D13" sqref="D1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8" t="s">
        <v>386</v>
      </c>
      <c r="B1" s="179"/>
      <c r="C1" s="179"/>
      <c r="D1" s="179"/>
      <c r="E1" s="179"/>
      <c r="F1" s="179"/>
      <c r="G1" s="179"/>
    </row>
    <row r="2" spans="1:7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387</v>
      </c>
      <c r="B3" s="114"/>
      <c r="C3" s="114"/>
      <c r="D3" s="114"/>
      <c r="E3" s="114"/>
      <c r="F3" s="114"/>
      <c r="G3" s="115"/>
    </row>
    <row r="4" spans="1:7" x14ac:dyDescent="0.25">
      <c r="A4" s="113" t="s">
        <v>388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7" t="s">
        <v>4</v>
      </c>
      <c r="B7" s="175" t="s">
        <v>298</v>
      </c>
      <c r="C7" s="176"/>
      <c r="D7" s="176"/>
      <c r="E7" s="176"/>
      <c r="F7" s="177"/>
      <c r="G7" s="171" t="s">
        <v>389</v>
      </c>
    </row>
    <row r="8" spans="1:7" ht="30" x14ac:dyDescent="0.25">
      <c r="A8" s="168"/>
      <c r="B8" s="25" t="s">
        <v>300</v>
      </c>
      <c r="C8" s="7" t="s">
        <v>390</v>
      </c>
      <c r="D8" s="25" t="s">
        <v>302</v>
      </c>
      <c r="E8" s="25" t="s">
        <v>186</v>
      </c>
      <c r="F8" s="32" t="s">
        <v>203</v>
      </c>
      <c r="G8" s="170"/>
    </row>
    <row r="9" spans="1:7" ht="16.5" customHeight="1" x14ac:dyDescent="0.25">
      <c r="A9" s="26" t="s">
        <v>391</v>
      </c>
      <c r="B9" s="30">
        <f>SUM(B10,B19,B27,B37)</f>
        <v>1813302330</v>
      </c>
      <c r="C9" s="30">
        <f t="shared" ref="C9:F9" si="0">SUM(C10,C19,C27,C37)</f>
        <v>342049629</v>
      </c>
      <c r="D9" s="30">
        <f t="shared" si="0"/>
        <v>2155351959</v>
      </c>
      <c r="E9" s="30">
        <f t="shared" si="0"/>
        <v>1216680621.99</v>
      </c>
      <c r="F9" s="30">
        <f t="shared" si="0"/>
        <v>1151133442.53</v>
      </c>
      <c r="G9" s="30">
        <f>SUM(G10,G19,G27,G37)</f>
        <v>938671337.01000023</v>
      </c>
    </row>
    <row r="10" spans="1:7" ht="15" customHeight="1" x14ac:dyDescent="0.25">
      <c r="A10" s="58" t="s">
        <v>392</v>
      </c>
      <c r="B10" s="47">
        <f>SUM(B11:B18)</f>
        <v>0</v>
      </c>
      <c r="C10" s="47">
        <f t="shared" ref="C10:F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>D10-E10</f>
        <v>0</v>
      </c>
    </row>
    <row r="11" spans="1:7" x14ac:dyDescent="0.25">
      <c r="A11" s="77" t="s">
        <v>393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36" si="2">D11-E11</f>
        <v>0</v>
      </c>
    </row>
    <row r="12" spans="1:7" x14ac:dyDescent="0.25">
      <c r="A12" s="77" t="s">
        <v>394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2"/>
        <v>0</v>
      </c>
    </row>
    <row r="13" spans="1:7" x14ac:dyDescent="0.25">
      <c r="A13" s="77" t="s">
        <v>395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2"/>
        <v>0</v>
      </c>
    </row>
    <row r="14" spans="1:7" x14ac:dyDescent="0.25">
      <c r="A14" s="77" t="s">
        <v>396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2"/>
        <v>0</v>
      </c>
    </row>
    <row r="15" spans="1:7" x14ac:dyDescent="0.25">
      <c r="A15" s="77" t="s">
        <v>397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2"/>
        <v>0</v>
      </c>
    </row>
    <row r="16" spans="1:7" x14ac:dyDescent="0.25">
      <c r="A16" s="77" t="s">
        <v>398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f t="shared" si="2"/>
        <v>0</v>
      </c>
    </row>
    <row r="17" spans="1:7" x14ac:dyDescent="0.25">
      <c r="A17" s="77" t="s">
        <v>399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 t="shared" si="2"/>
        <v>0</v>
      </c>
    </row>
    <row r="18" spans="1:7" x14ac:dyDescent="0.25">
      <c r="A18" s="77" t="s">
        <v>400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si="2"/>
        <v>0</v>
      </c>
    </row>
    <row r="19" spans="1:7" x14ac:dyDescent="0.25">
      <c r="A19" s="58" t="s">
        <v>401</v>
      </c>
      <c r="B19" s="47">
        <f>SUM(B20:B26)</f>
        <v>1774809055.8399999</v>
      </c>
      <c r="C19" s="47">
        <f t="shared" ref="C19:F19" si="3">SUM(C20:C26)</f>
        <v>312981897.82999998</v>
      </c>
      <c r="D19" s="47">
        <f t="shared" si="3"/>
        <v>2087790953.6700001</v>
      </c>
      <c r="E19" s="47">
        <f t="shared" si="3"/>
        <v>1177906329.3499999</v>
      </c>
      <c r="F19" s="47">
        <f t="shared" si="3"/>
        <v>1115508576.54</v>
      </c>
      <c r="G19" s="47">
        <f>SUM(G20:G26)</f>
        <v>909884624.32000017</v>
      </c>
    </row>
    <row r="20" spans="1:7" x14ac:dyDescent="0.25">
      <c r="A20" s="77" t="s">
        <v>402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403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404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405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406</v>
      </c>
      <c r="B24" s="47">
        <v>1774809055.8399999</v>
      </c>
      <c r="C24" s="47">
        <v>312981897.82999998</v>
      </c>
      <c r="D24" s="47">
        <v>2087790953.6700001</v>
      </c>
      <c r="E24" s="47">
        <v>1177906329.3499999</v>
      </c>
      <c r="F24" s="47">
        <v>1115508576.54</v>
      </c>
      <c r="G24" s="47">
        <f t="shared" si="2"/>
        <v>909884624.32000017</v>
      </c>
    </row>
    <row r="25" spans="1:7" x14ac:dyDescent="0.25">
      <c r="A25" s="77" t="s">
        <v>407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408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58" t="s">
        <v>409</v>
      </c>
      <c r="B27" s="47">
        <f>SUM(B28:B36)</f>
        <v>38493274.159999996</v>
      </c>
      <c r="C27" s="47">
        <f t="shared" ref="C27:G27" si="4">SUM(C28:C36)</f>
        <v>29067731.170000002</v>
      </c>
      <c r="D27" s="47">
        <f t="shared" si="4"/>
        <v>67561005.329999998</v>
      </c>
      <c r="E27" s="47">
        <f t="shared" si="4"/>
        <v>38774292.640000001</v>
      </c>
      <c r="F27" s="47">
        <f t="shared" si="4"/>
        <v>35624865.990000002</v>
      </c>
      <c r="G27" s="47">
        <f t="shared" si="4"/>
        <v>28786712.689999998</v>
      </c>
    </row>
    <row r="28" spans="1:7" x14ac:dyDescent="0.25">
      <c r="A28" s="80" t="s">
        <v>410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f t="shared" si="2"/>
        <v>0</v>
      </c>
    </row>
    <row r="29" spans="1:7" x14ac:dyDescent="0.25">
      <c r="A29" s="77" t="s">
        <v>411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 t="shared" si="2"/>
        <v>0</v>
      </c>
    </row>
    <row r="30" spans="1:7" x14ac:dyDescent="0.25">
      <c r="A30" s="77" t="s">
        <v>412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si="2"/>
        <v>0</v>
      </c>
    </row>
    <row r="31" spans="1:7" x14ac:dyDescent="0.25">
      <c r="A31" s="77" t="s">
        <v>413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2"/>
        <v>0</v>
      </c>
    </row>
    <row r="32" spans="1:7" x14ac:dyDescent="0.25">
      <c r="A32" s="77" t="s">
        <v>414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2"/>
        <v>0</v>
      </c>
    </row>
    <row r="33" spans="1:7" ht="14.45" customHeight="1" x14ac:dyDescent="0.25">
      <c r="A33" s="77" t="s">
        <v>415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2"/>
        <v>0</v>
      </c>
    </row>
    <row r="34" spans="1:7" ht="14.45" customHeight="1" x14ac:dyDescent="0.25">
      <c r="A34" s="77" t="s">
        <v>416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2"/>
        <v>0</v>
      </c>
    </row>
    <row r="35" spans="1:7" ht="14.45" customHeight="1" x14ac:dyDescent="0.25">
      <c r="A35" s="77" t="s">
        <v>417</v>
      </c>
      <c r="B35" s="47">
        <v>38493274.159999996</v>
      </c>
      <c r="C35" s="47">
        <v>29067731.170000002</v>
      </c>
      <c r="D35" s="47">
        <v>67561005.329999998</v>
      </c>
      <c r="E35" s="47">
        <v>38774292.640000001</v>
      </c>
      <c r="F35" s="47">
        <v>35624865.990000002</v>
      </c>
      <c r="G35" s="47">
        <f t="shared" si="2"/>
        <v>28786712.689999998</v>
      </c>
    </row>
    <row r="36" spans="1:7" ht="14.45" customHeight="1" x14ac:dyDescent="0.25">
      <c r="A36" s="77" t="s">
        <v>418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 t="shared" si="2"/>
        <v>0</v>
      </c>
    </row>
    <row r="37" spans="1:7" ht="14.45" customHeight="1" x14ac:dyDescent="0.25">
      <c r="A37" s="59" t="s">
        <v>419</v>
      </c>
      <c r="B37" s="47">
        <f>SUM(B38:B41)</f>
        <v>0</v>
      </c>
      <c r="C37" s="47">
        <f t="shared" ref="C37:F37" si="5">SUM(C38:C41)</f>
        <v>0</v>
      </c>
      <c r="D37" s="47">
        <f t="shared" si="5"/>
        <v>0</v>
      </c>
      <c r="E37" s="47">
        <f t="shared" si="5"/>
        <v>0</v>
      </c>
      <c r="F37" s="47">
        <f t="shared" si="5"/>
        <v>0</v>
      </c>
      <c r="G37" s="47">
        <v>0</v>
      </c>
    </row>
    <row r="38" spans="1:7" x14ac:dyDescent="0.25">
      <c r="A38" s="80" t="s">
        <v>420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423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424</v>
      </c>
      <c r="B43" s="4">
        <f>SUM(B44,B53,B61,B71)</f>
        <v>2346324296</v>
      </c>
      <c r="C43" s="4">
        <f t="shared" ref="C43:G43" si="6">SUM(C44,C53,C61,C71)</f>
        <v>110395195.90000001</v>
      </c>
      <c r="D43" s="4">
        <f t="shared" si="6"/>
        <v>2456719491.9000001</v>
      </c>
      <c r="E43" s="4">
        <f t="shared" si="6"/>
        <v>1549991236.73</v>
      </c>
      <c r="F43" s="4">
        <f t="shared" si="6"/>
        <v>1426989841.9200001</v>
      </c>
      <c r="G43" s="4">
        <f t="shared" si="6"/>
        <v>906728255.17000008</v>
      </c>
    </row>
    <row r="44" spans="1:7" x14ac:dyDescent="0.25">
      <c r="A44" s="58" t="s">
        <v>392</v>
      </c>
      <c r="B44" s="47">
        <f>SUM(B45:B52)</f>
        <v>0</v>
      </c>
      <c r="C44" s="47">
        <f t="shared" ref="C44:F44" si="7">SUM(C45:C52)</f>
        <v>0</v>
      </c>
      <c r="D44" s="47">
        <f t="shared" si="7"/>
        <v>0</v>
      </c>
      <c r="E44" s="47">
        <f t="shared" si="7"/>
        <v>0</v>
      </c>
      <c r="F44" s="47">
        <f t="shared" si="7"/>
        <v>0</v>
      </c>
      <c r="G44" s="47">
        <f>D44-E44</f>
        <v>0</v>
      </c>
    </row>
    <row r="45" spans="1:7" x14ac:dyDescent="0.25">
      <c r="A45" s="80" t="s">
        <v>393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f t="shared" ref="G45:G75" si="8">D45-E45</f>
        <v>0</v>
      </c>
    </row>
    <row r="46" spans="1:7" x14ac:dyDescent="0.25">
      <c r="A46" s="80" t="s">
        <v>394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 t="shared" si="8"/>
        <v>0</v>
      </c>
    </row>
    <row r="47" spans="1:7" x14ac:dyDescent="0.25">
      <c r="A47" s="80" t="s">
        <v>395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si="8"/>
        <v>0</v>
      </c>
    </row>
    <row r="48" spans="1:7" x14ac:dyDescent="0.25">
      <c r="A48" s="80" t="s">
        <v>396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8"/>
        <v>0</v>
      </c>
    </row>
    <row r="49" spans="1:7" x14ac:dyDescent="0.25">
      <c r="A49" s="80" t="s">
        <v>397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8"/>
        <v>0</v>
      </c>
    </row>
    <row r="50" spans="1:7" x14ac:dyDescent="0.25">
      <c r="A50" s="80" t="s">
        <v>398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8"/>
        <v>0</v>
      </c>
    </row>
    <row r="51" spans="1:7" x14ac:dyDescent="0.25">
      <c r="A51" s="80" t="s">
        <v>399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8"/>
        <v>0</v>
      </c>
    </row>
    <row r="52" spans="1:7" x14ac:dyDescent="0.25">
      <c r="A52" s="80" t="s">
        <v>400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8"/>
        <v>0</v>
      </c>
    </row>
    <row r="53" spans="1:7" x14ac:dyDescent="0.25">
      <c r="A53" s="58" t="s">
        <v>401</v>
      </c>
      <c r="B53" s="47">
        <f>SUM(B54:B60)</f>
        <v>2202464668.0799999</v>
      </c>
      <c r="C53" s="47">
        <f t="shared" ref="C53:F53" si="9">SUM(C54:C60)</f>
        <v>46155466.57</v>
      </c>
      <c r="D53" s="47">
        <f t="shared" si="9"/>
        <v>2248620134.6500001</v>
      </c>
      <c r="E53" s="47">
        <f t="shared" si="9"/>
        <v>1444869413.8</v>
      </c>
      <c r="F53" s="47">
        <f t="shared" si="9"/>
        <v>1332552873.5</v>
      </c>
      <c r="G53" s="47">
        <f t="shared" si="8"/>
        <v>803750720.85000014</v>
      </c>
    </row>
    <row r="54" spans="1:7" x14ac:dyDescent="0.25">
      <c r="A54" s="80" t="s">
        <v>402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f t="shared" si="8"/>
        <v>0</v>
      </c>
    </row>
    <row r="55" spans="1:7" x14ac:dyDescent="0.25">
      <c r="A55" s="80" t="s">
        <v>403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 t="shared" si="8"/>
        <v>0</v>
      </c>
    </row>
    <row r="56" spans="1:7" x14ac:dyDescent="0.25">
      <c r="A56" s="80" t="s">
        <v>404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si="8"/>
        <v>0</v>
      </c>
    </row>
    <row r="57" spans="1:7" x14ac:dyDescent="0.25">
      <c r="A57" s="81" t="s">
        <v>405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8"/>
        <v>0</v>
      </c>
    </row>
    <row r="58" spans="1:7" x14ac:dyDescent="0.25">
      <c r="A58" s="80" t="s">
        <v>406</v>
      </c>
      <c r="B58" s="47">
        <v>2202464668.0799999</v>
      </c>
      <c r="C58" s="47">
        <v>46155466.57</v>
      </c>
      <c r="D58" s="47">
        <v>2248620134.6500001</v>
      </c>
      <c r="E58" s="47">
        <v>1444869413.8</v>
      </c>
      <c r="F58" s="47">
        <v>1332552873.5</v>
      </c>
      <c r="G58" s="47">
        <f t="shared" si="8"/>
        <v>803750720.85000014</v>
      </c>
    </row>
    <row r="59" spans="1:7" x14ac:dyDescent="0.25">
      <c r="A59" s="80" t="s">
        <v>407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f t="shared" si="8"/>
        <v>0</v>
      </c>
    </row>
    <row r="60" spans="1:7" x14ac:dyDescent="0.25">
      <c r="A60" s="80" t="s">
        <v>408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 t="shared" si="8"/>
        <v>0</v>
      </c>
    </row>
    <row r="61" spans="1:7" x14ac:dyDescent="0.25">
      <c r="A61" s="58" t="s">
        <v>409</v>
      </c>
      <c r="B61" s="47">
        <f>SUM(B62:B70)</f>
        <v>143859627.91999999</v>
      </c>
      <c r="C61" s="47">
        <f t="shared" ref="C61:F61" si="10">SUM(C62:C70)</f>
        <v>64239729.329999998</v>
      </c>
      <c r="D61" s="47">
        <f t="shared" si="10"/>
        <v>208099357.25</v>
      </c>
      <c r="E61" s="47">
        <f t="shared" si="10"/>
        <v>105121822.93000001</v>
      </c>
      <c r="F61" s="47">
        <f t="shared" si="10"/>
        <v>94436968.420000002</v>
      </c>
      <c r="G61" s="47">
        <f t="shared" si="8"/>
        <v>102977534.31999999</v>
      </c>
    </row>
    <row r="62" spans="1:7" x14ac:dyDescent="0.25">
      <c r="A62" s="80" t="s">
        <v>410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8"/>
        <v>0</v>
      </c>
    </row>
    <row r="63" spans="1:7" x14ac:dyDescent="0.25">
      <c r="A63" s="80" t="s">
        <v>411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8"/>
        <v>0</v>
      </c>
    </row>
    <row r="64" spans="1:7" x14ac:dyDescent="0.25">
      <c r="A64" s="80" t="s">
        <v>412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f t="shared" si="8"/>
        <v>0</v>
      </c>
    </row>
    <row r="65" spans="1:7" x14ac:dyDescent="0.25">
      <c r="A65" s="80" t="s">
        <v>413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f t="shared" si="8"/>
        <v>0</v>
      </c>
    </row>
    <row r="66" spans="1:7" x14ac:dyDescent="0.25">
      <c r="A66" s="80" t="s">
        <v>414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f t="shared" si="8"/>
        <v>0</v>
      </c>
    </row>
    <row r="67" spans="1:7" x14ac:dyDescent="0.25">
      <c r="A67" s="80" t="s">
        <v>415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f t="shared" si="8"/>
        <v>0</v>
      </c>
    </row>
    <row r="68" spans="1:7" x14ac:dyDescent="0.25">
      <c r="A68" s="80" t="s">
        <v>416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 t="shared" si="8"/>
        <v>0</v>
      </c>
    </row>
    <row r="69" spans="1:7" x14ac:dyDescent="0.25">
      <c r="A69" s="80" t="s">
        <v>417</v>
      </c>
      <c r="B69" s="47">
        <v>143859627.91999999</v>
      </c>
      <c r="C69" s="47">
        <v>64239729.329999998</v>
      </c>
      <c r="D69" s="47">
        <v>208099357.25</v>
      </c>
      <c r="E69" s="47">
        <v>105121822.93000001</v>
      </c>
      <c r="F69" s="47">
        <v>94436968.420000002</v>
      </c>
      <c r="G69" s="47">
        <f t="shared" si="8"/>
        <v>102977534.31999999</v>
      </c>
    </row>
    <row r="70" spans="1:7" x14ac:dyDescent="0.25">
      <c r="A70" s="80" t="s">
        <v>418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f t="shared" si="8"/>
        <v>0</v>
      </c>
    </row>
    <row r="71" spans="1:7" x14ac:dyDescent="0.25">
      <c r="A71" s="59" t="s">
        <v>419</v>
      </c>
      <c r="B71" s="47">
        <f>SUM(B72:B75)</f>
        <v>0</v>
      </c>
      <c r="C71" s="47">
        <f t="shared" ref="C71:F71" si="11">SUM(C72:C75)</f>
        <v>0</v>
      </c>
      <c r="D71" s="47">
        <f t="shared" si="11"/>
        <v>0</v>
      </c>
      <c r="E71" s="47">
        <f t="shared" si="11"/>
        <v>0</v>
      </c>
      <c r="F71" s="47">
        <f t="shared" si="11"/>
        <v>0</v>
      </c>
      <c r="G71" s="47">
        <f t="shared" si="8"/>
        <v>0</v>
      </c>
    </row>
    <row r="72" spans="1:7" x14ac:dyDescent="0.25">
      <c r="A72" s="80" t="s">
        <v>420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f t="shared" si="8"/>
        <v>0</v>
      </c>
    </row>
    <row r="73" spans="1:7" ht="30" x14ac:dyDescent="0.25">
      <c r="A73" s="80" t="s">
        <v>421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 t="shared" si="8"/>
        <v>0</v>
      </c>
    </row>
    <row r="74" spans="1:7" x14ac:dyDescent="0.25">
      <c r="A74" s="80" t="s">
        <v>422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 t="shared" si="8"/>
        <v>0</v>
      </c>
    </row>
    <row r="75" spans="1:7" x14ac:dyDescent="0.25">
      <c r="A75" s="80" t="s">
        <v>423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f t="shared" si="8"/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4159626626</v>
      </c>
      <c r="C77" s="4">
        <f t="shared" ref="C77:G77" si="12">C43+C9</f>
        <v>452444824.89999998</v>
      </c>
      <c r="D77" s="4">
        <f t="shared" si="12"/>
        <v>4612071450.8999996</v>
      </c>
      <c r="E77" s="4">
        <f t="shared" si="12"/>
        <v>2766671858.7200003</v>
      </c>
      <c r="F77" s="4">
        <f t="shared" si="12"/>
        <v>2578123284.4499998</v>
      </c>
      <c r="G77" s="4">
        <f t="shared" si="12"/>
        <v>1845399592.1800003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53:G53 B9:B10 B37:G37 B19:G19 B27:G27 B71:G71 B43:B44 B76:G77 C9:G18 C20:G26 C38:G41 C43:G52 B61:G61 C54:G60 C62:G70 C72:G7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F9 B27:G27 B42:G43 B76:G77 B19:F19 B10:F10 B11:F18 B25:F26 B20:F23 B28:F34 B36:F36 B37:F37 B38:F41 B45:F57 B44:F44 B59:F68 B70:F7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G19" sqref="G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2" t="s">
        <v>425</v>
      </c>
      <c r="B1" s="164"/>
      <c r="C1" s="164"/>
      <c r="D1" s="164"/>
      <c r="E1" s="164"/>
      <c r="F1" s="164"/>
      <c r="G1" s="165"/>
    </row>
    <row r="2" spans="1:7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426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7" t="s">
        <v>427</v>
      </c>
      <c r="B7" s="170" t="s">
        <v>298</v>
      </c>
      <c r="C7" s="170"/>
      <c r="D7" s="170"/>
      <c r="E7" s="170"/>
      <c r="F7" s="170"/>
      <c r="G7" s="170" t="s">
        <v>299</v>
      </c>
    </row>
    <row r="8" spans="1:7" ht="30" x14ac:dyDescent="0.25">
      <c r="A8" s="168"/>
      <c r="B8" s="7" t="s">
        <v>300</v>
      </c>
      <c r="C8" s="33" t="s">
        <v>390</v>
      </c>
      <c r="D8" s="33" t="s">
        <v>231</v>
      </c>
      <c r="E8" s="33" t="s">
        <v>186</v>
      </c>
      <c r="F8" s="33" t="s">
        <v>203</v>
      </c>
      <c r="G8" s="180"/>
    </row>
    <row r="9" spans="1:7" ht="15.75" customHeight="1" x14ac:dyDescent="0.25">
      <c r="A9" s="26" t="s">
        <v>428</v>
      </c>
      <c r="B9" s="119">
        <f>SUM(B10,B11,B12,B15,B16,B19)</f>
        <v>1365778799.47</v>
      </c>
      <c r="C9" s="119">
        <f t="shared" ref="C9:G9" si="0">SUM(C10,C11,C12,C15,C16,C19)</f>
        <v>24364857.539999999</v>
      </c>
      <c r="D9" s="119">
        <f t="shared" si="0"/>
        <v>1390143657.01</v>
      </c>
      <c r="E9" s="119">
        <f t="shared" si="0"/>
        <v>939049121.41000009</v>
      </c>
      <c r="F9" s="119">
        <f t="shared" si="0"/>
        <v>888898689.51999998</v>
      </c>
      <c r="G9" s="119">
        <f t="shared" si="0"/>
        <v>451094535.60000002</v>
      </c>
    </row>
    <row r="10" spans="1:7" x14ac:dyDescent="0.25">
      <c r="A10" s="58" t="s">
        <v>429</v>
      </c>
      <c r="B10" s="75">
        <v>972830202.62</v>
      </c>
      <c r="C10" s="75">
        <v>17684937.129999995</v>
      </c>
      <c r="D10" s="75">
        <v>990515139.75</v>
      </c>
      <c r="E10" s="75">
        <v>687968539.41999996</v>
      </c>
      <c r="F10" s="75">
        <v>650911570.02999997</v>
      </c>
      <c r="G10" s="76">
        <f>D10-E10</f>
        <v>302546600.33000004</v>
      </c>
    </row>
    <row r="11" spans="1:7" ht="15.75" customHeight="1" x14ac:dyDescent="0.25">
      <c r="A11" s="58" t="s">
        <v>430</v>
      </c>
      <c r="B11" s="76">
        <v>342852552.77999997</v>
      </c>
      <c r="C11" s="76">
        <v>6232666.1200000048</v>
      </c>
      <c r="D11" s="76">
        <v>349085218.89999998</v>
      </c>
      <c r="E11" s="76">
        <v>226354627.31999999</v>
      </c>
      <c r="F11" s="76">
        <v>214162185.34999999</v>
      </c>
      <c r="G11" s="76">
        <f t="shared" ref="G11:G19" si="1">D11-E11</f>
        <v>122730591.57999998</v>
      </c>
    </row>
    <row r="12" spans="1:7" x14ac:dyDescent="0.25">
      <c r="A12" s="58" t="s">
        <v>431</v>
      </c>
      <c r="B12" s="76">
        <f>B13+B14</f>
        <v>24602998.329999998</v>
      </c>
      <c r="C12" s="76">
        <f t="shared" ref="C12:G12" si="2">C13+C14</f>
        <v>447254.29000000097</v>
      </c>
      <c r="D12" s="76">
        <f t="shared" si="2"/>
        <v>25050252.620000001</v>
      </c>
      <c r="E12" s="76">
        <f t="shared" si="2"/>
        <v>16727589.699999999</v>
      </c>
      <c r="F12" s="76">
        <f t="shared" si="2"/>
        <v>15826569.17</v>
      </c>
      <c r="G12" s="76">
        <f t="shared" si="2"/>
        <v>8322662.9200000009</v>
      </c>
    </row>
    <row r="13" spans="1:7" x14ac:dyDescent="0.25">
      <c r="A13" s="77" t="s">
        <v>432</v>
      </c>
      <c r="B13" s="76">
        <v>16047936.800000001</v>
      </c>
      <c r="C13" s="76">
        <v>291733.08000000007</v>
      </c>
      <c r="D13" s="76">
        <v>16339669.880000001</v>
      </c>
      <c r="E13" s="76">
        <v>10372208.66</v>
      </c>
      <c r="F13" s="76">
        <v>9813516.5099999998</v>
      </c>
      <c r="G13" s="76">
        <f t="shared" si="1"/>
        <v>5967461.2200000007</v>
      </c>
    </row>
    <row r="14" spans="1:7" x14ac:dyDescent="0.25">
      <c r="A14" s="77" t="s">
        <v>433</v>
      </c>
      <c r="B14" s="76">
        <v>8555061.5299999993</v>
      </c>
      <c r="C14" s="76">
        <v>155521.21000000089</v>
      </c>
      <c r="D14" s="76">
        <v>8710582.7400000002</v>
      </c>
      <c r="E14" s="76">
        <v>6355381.04</v>
      </c>
      <c r="F14" s="76">
        <v>6013052.6600000001</v>
      </c>
      <c r="G14" s="76">
        <f t="shared" si="1"/>
        <v>2355201.7000000002</v>
      </c>
    </row>
    <row r="15" spans="1:7" x14ac:dyDescent="0.25">
      <c r="A15" s="58" t="s">
        <v>434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435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436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437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438</v>
      </c>
      <c r="B19" s="76">
        <v>25493045.739999998</v>
      </c>
      <c r="C19" s="76">
        <v>0</v>
      </c>
      <c r="D19" s="76">
        <v>25493045.739999998</v>
      </c>
      <c r="E19" s="76">
        <v>7998364.9700000007</v>
      </c>
      <c r="F19" s="76">
        <v>7998364.9700000007</v>
      </c>
      <c r="G19" s="76">
        <f t="shared" si="1"/>
        <v>17494680.769999996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439</v>
      </c>
      <c r="B21" s="119">
        <f>SUM(B22,B23,B24,B27,B28,B31)</f>
        <v>2126409821</v>
      </c>
      <c r="C21" s="119">
        <f t="shared" ref="C21:F21" si="4">SUM(C22,C23,C24,C27,C28,C31)</f>
        <v>6433228.4199999999</v>
      </c>
      <c r="D21" s="119">
        <f t="shared" si="4"/>
        <v>2132843049.4200001</v>
      </c>
      <c r="E21" s="119">
        <f t="shared" si="4"/>
        <v>1432187172.7700002</v>
      </c>
      <c r="F21" s="119">
        <f t="shared" si="4"/>
        <v>1314833162.5699999</v>
      </c>
      <c r="G21" s="119">
        <f>SUM(G22,G23,G24,G27,G28,G31)</f>
        <v>700655876.6500001</v>
      </c>
    </row>
    <row r="22" spans="1:7" x14ac:dyDescent="0.25">
      <c r="A22" s="58" t="s">
        <v>429</v>
      </c>
      <c r="B22" s="75">
        <v>349174730.05000001</v>
      </c>
      <c r="C22" s="75">
        <v>1061005.22</v>
      </c>
      <c r="D22" s="75">
        <v>350235735.26999998</v>
      </c>
      <c r="E22" s="75">
        <v>172077368.13999999</v>
      </c>
      <c r="F22" s="75">
        <v>157950409.56</v>
      </c>
      <c r="G22" s="76">
        <f t="shared" ref="G22:G31" si="5">D22-E22</f>
        <v>178158367.13</v>
      </c>
    </row>
    <row r="23" spans="1:7" x14ac:dyDescent="0.25">
      <c r="A23" s="58" t="s">
        <v>430</v>
      </c>
      <c r="B23" s="76">
        <v>1763870114.8</v>
      </c>
      <c r="C23" s="76">
        <v>5359710.21</v>
      </c>
      <c r="D23" s="76">
        <v>1769229825.01</v>
      </c>
      <c r="E23" s="76">
        <v>1254753359.8199999</v>
      </c>
      <c r="F23" s="76">
        <v>1151742435.53</v>
      </c>
      <c r="G23" s="76">
        <f t="shared" si="5"/>
        <v>514476465.19000006</v>
      </c>
    </row>
    <row r="24" spans="1:7" x14ac:dyDescent="0.25">
      <c r="A24" s="58" t="s">
        <v>431</v>
      </c>
      <c r="B24" s="76">
        <f t="shared" ref="B24:G24" si="6">B25+B26</f>
        <v>4118001.99</v>
      </c>
      <c r="C24" s="76">
        <f t="shared" si="6"/>
        <v>12512.99</v>
      </c>
      <c r="D24" s="76">
        <f t="shared" si="6"/>
        <v>4130514.98</v>
      </c>
      <c r="E24" s="76">
        <f t="shared" si="6"/>
        <v>2632599.39</v>
      </c>
      <c r="F24" s="76">
        <f t="shared" si="6"/>
        <v>2416472.06</v>
      </c>
      <c r="G24" s="76">
        <f t="shared" si="6"/>
        <v>1497915.5899999999</v>
      </c>
    </row>
    <row r="25" spans="1:7" x14ac:dyDescent="0.25">
      <c r="A25" s="77" t="s">
        <v>432</v>
      </c>
      <c r="B25" s="76">
        <v>1932350.07</v>
      </c>
      <c r="C25" s="76">
        <v>5871.66</v>
      </c>
      <c r="D25" s="76">
        <v>1938221.73</v>
      </c>
      <c r="E25" s="76">
        <v>713137.1</v>
      </c>
      <c r="F25" s="76">
        <v>654591</v>
      </c>
      <c r="G25" s="76">
        <f t="shared" si="5"/>
        <v>1225084.6299999999</v>
      </c>
    </row>
    <row r="26" spans="1:7" x14ac:dyDescent="0.25">
      <c r="A26" s="77" t="s">
        <v>433</v>
      </c>
      <c r="B26" s="76">
        <v>2185651.92</v>
      </c>
      <c r="C26" s="76">
        <v>6641.33</v>
      </c>
      <c r="D26" s="76">
        <v>2192293.25</v>
      </c>
      <c r="E26" s="76">
        <v>1919462.29</v>
      </c>
      <c r="F26" s="76">
        <v>1761881.06</v>
      </c>
      <c r="G26" s="76">
        <f t="shared" si="5"/>
        <v>272830.95999999996</v>
      </c>
    </row>
    <row r="27" spans="1:7" x14ac:dyDescent="0.25">
      <c r="A27" s="58" t="s">
        <v>434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435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437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438</v>
      </c>
      <c r="B31" s="76">
        <v>9246974.1600000001</v>
      </c>
      <c r="C31" s="76">
        <v>0</v>
      </c>
      <c r="D31" s="76">
        <v>9246974.1600000001</v>
      </c>
      <c r="E31" s="76">
        <v>2723845.42</v>
      </c>
      <c r="F31" s="76">
        <v>2723845.42</v>
      </c>
      <c r="G31" s="76">
        <f t="shared" si="5"/>
        <v>6523128.7400000002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440</v>
      </c>
      <c r="B33" s="119">
        <f>B21+B9</f>
        <v>3492188620.4700003</v>
      </c>
      <c r="C33" s="119">
        <f t="shared" ref="C33:G33" si="8">C21+C9</f>
        <v>30798085.960000001</v>
      </c>
      <c r="D33" s="119">
        <f t="shared" si="8"/>
        <v>3522986706.4300003</v>
      </c>
      <c r="E33" s="119">
        <f t="shared" si="8"/>
        <v>2371236294.1800003</v>
      </c>
      <c r="F33" s="119">
        <f t="shared" si="8"/>
        <v>2203731852.0900002</v>
      </c>
      <c r="G33" s="119">
        <f t="shared" si="8"/>
        <v>1151750412.25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2 G10:G11 B15:F18 B20:F21 B24:F24 B27:F30 B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cp:lastPrinted>2024-03-20T14:35:03Z</cp:lastPrinted>
  <dcterms:created xsi:type="dcterms:W3CDTF">2023-03-16T22:14:51Z</dcterms:created>
  <dcterms:modified xsi:type="dcterms:W3CDTF">2024-10-22T15:15:37Z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