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"/>
    </mc:Choice>
  </mc:AlternateContent>
  <xr:revisionPtr revIDLastSave="0" documentId="13_ncr:1_{16000F06-CDF4-467B-8C4F-3D9CDAF34D10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69" i="1"/>
  <c r="I77" i="1"/>
  <c r="I94" i="1"/>
  <c r="I124" i="1"/>
  <c r="I137" i="1"/>
  <c r="I153" i="1"/>
  <c r="H15" i="1"/>
  <c r="I15" i="1" s="1"/>
  <c r="H16" i="1"/>
  <c r="I16" i="1" s="1"/>
  <c r="H17" i="1"/>
  <c r="I17" i="1" s="1"/>
  <c r="H18" i="1"/>
  <c r="I18" i="1" s="1"/>
  <c r="H19" i="1"/>
  <c r="H20" i="1"/>
  <c r="H21" i="1"/>
  <c r="I21" i="1" s="1"/>
  <c r="H23" i="1"/>
  <c r="H24" i="1"/>
  <c r="H25" i="1"/>
  <c r="H26" i="1"/>
  <c r="I26" i="1" s="1"/>
  <c r="H27" i="1"/>
  <c r="I27" i="1" s="1"/>
  <c r="H28" i="1"/>
  <c r="H29" i="1"/>
  <c r="H30" i="1"/>
  <c r="I30" i="1" s="1"/>
  <c r="H31" i="1"/>
  <c r="H33" i="1"/>
  <c r="I33" i="1" s="1"/>
  <c r="H34" i="1"/>
  <c r="H35" i="1"/>
  <c r="I35" i="1" s="1"/>
  <c r="H36" i="1"/>
  <c r="I36" i="1" s="1"/>
  <c r="H37" i="1"/>
  <c r="H38" i="1"/>
  <c r="H39" i="1"/>
  <c r="I39" i="1" s="1"/>
  <c r="H40" i="1"/>
  <c r="I40" i="1" s="1"/>
  <c r="H41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H51" i="1"/>
  <c r="I51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3" i="1"/>
  <c r="I63" i="1" s="1"/>
  <c r="H64" i="1"/>
  <c r="I64" i="1" s="1"/>
  <c r="H65" i="1"/>
  <c r="I65" i="1" s="1"/>
  <c r="H67" i="1"/>
  <c r="I67" i="1" s="1"/>
  <c r="H68" i="1"/>
  <c r="I68" i="1" s="1"/>
  <c r="H69" i="1"/>
  <c r="H70" i="1"/>
  <c r="I70" i="1" s="1"/>
  <c r="H71" i="1"/>
  <c r="I71" i="1" s="1"/>
  <c r="H72" i="1"/>
  <c r="I72" i="1" s="1"/>
  <c r="H73" i="1"/>
  <c r="I73" i="1" s="1"/>
  <c r="H75" i="1"/>
  <c r="I75" i="1" s="1"/>
  <c r="H76" i="1"/>
  <c r="I76" i="1" s="1"/>
  <c r="H77" i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H125" i="1"/>
  <c r="I125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7" i="1"/>
  <c r="H138" i="1"/>
  <c r="I138" i="1" s="1"/>
  <c r="H139" i="1"/>
  <c r="I139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9" i="1"/>
  <c r="I149" i="1" s="1"/>
  <c r="H150" i="1"/>
  <c r="I150" i="1" s="1"/>
  <c r="H151" i="1"/>
  <c r="I151" i="1" s="1"/>
  <c r="H153" i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I19" i="1"/>
  <c r="I20" i="1"/>
  <c r="I24" i="1"/>
  <c r="I28" i="1"/>
  <c r="I29" i="1"/>
  <c r="I34" i="1"/>
  <c r="I37" i="1"/>
  <c r="I38" i="1"/>
  <c r="I41" i="1"/>
  <c r="I25" i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D152" i="1"/>
  <c r="E152" i="1"/>
  <c r="F152" i="1"/>
  <c r="G152" i="1"/>
  <c r="C152" i="1"/>
  <c r="D148" i="1"/>
  <c r="E148" i="1"/>
  <c r="F148" i="1"/>
  <c r="G148" i="1"/>
  <c r="C148" i="1"/>
  <c r="D140" i="1"/>
  <c r="E140" i="1"/>
  <c r="F140" i="1"/>
  <c r="G140" i="1"/>
  <c r="C140" i="1"/>
  <c r="D136" i="1"/>
  <c r="E136" i="1"/>
  <c r="F136" i="1"/>
  <c r="G136" i="1"/>
  <c r="C136" i="1"/>
  <c r="D126" i="1"/>
  <c r="E126" i="1"/>
  <c r="F126" i="1"/>
  <c r="G126" i="1"/>
  <c r="C126" i="1"/>
  <c r="D116" i="1"/>
  <c r="H116" i="1" s="1"/>
  <c r="I116" i="1" s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F88" i="1"/>
  <c r="G88" i="1"/>
  <c r="C88" i="1"/>
  <c r="D78" i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D21" i="3"/>
  <c r="E11" i="3"/>
  <c r="D11" i="3"/>
  <c r="I152" i="1" l="1"/>
  <c r="H152" i="1"/>
  <c r="I66" i="1"/>
  <c r="H78" i="1"/>
  <c r="I78" i="1" s="1"/>
  <c r="H106" i="1"/>
  <c r="H136" i="1"/>
  <c r="H140" i="1"/>
  <c r="H148" i="1"/>
  <c r="I148" i="1" s="1"/>
  <c r="H66" i="1"/>
  <c r="H74" i="1"/>
  <c r="H42" i="1"/>
  <c r="I42" i="1" s="1"/>
  <c r="I106" i="1"/>
  <c r="I136" i="1"/>
  <c r="I62" i="1"/>
  <c r="I88" i="1"/>
  <c r="I74" i="1"/>
  <c r="I140" i="1"/>
  <c r="H32" i="1"/>
  <c r="H62" i="1"/>
  <c r="H22" i="1"/>
  <c r="H126" i="1"/>
  <c r="I126" i="1" s="1"/>
  <c r="H96" i="1"/>
  <c r="I96" i="1" s="1"/>
  <c r="H88" i="1"/>
  <c r="H52" i="1"/>
  <c r="I52" i="1" s="1"/>
  <c r="H14" i="1"/>
  <c r="I31" i="1"/>
  <c r="I23" i="1"/>
  <c r="F21" i="3"/>
  <c r="F31" i="3" s="1"/>
  <c r="F11" i="3"/>
  <c r="G87" i="1"/>
  <c r="F87" i="1"/>
  <c r="I14" i="1"/>
  <c r="I32" i="1"/>
  <c r="E87" i="1"/>
  <c r="D87" i="1"/>
  <c r="C87" i="1"/>
  <c r="F13" i="1"/>
  <c r="E13" i="1"/>
  <c r="G13" i="1"/>
  <c r="D13" i="1"/>
  <c r="C13" i="1"/>
  <c r="D31" i="3"/>
  <c r="E31" i="3"/>
  <c r="H87" i="1" l="1"/>
  <c r="I87" i="1" s="1"/>
  <c r="H13" i="1"/>
  <c r="I22" i="1"/>
  <c r="F161" i="1"/>
  <c r="G161" i="1"/>
  <c r="E161" i="1"/>
  <c r="D161" i="1"/>
  <c r="C161" i="1"/>
  <c r="H161" i="1" l="1"/>
  <c r="I13" i="1"/>
  <c r="I161" i="1" l="1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<sst xmlns="http://schemas.openxmlformats.org/spreadsheetml/2006/main" count="267" uniqueCount="153">
  <si>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</si>
  <si>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</si>
  <si>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</si>
  <si>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</si>
  <si>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</si>
  <si>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</si>
  <si>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</si>
  <si>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</si>
  <si>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</si>
  <si>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</si>
  <si>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</si>
  <si>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</si>
  <si>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</si>
  <si>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</si>
  <si>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</si>
  <si>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</si>
  <si>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</si>
  <si>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</si>
  <si>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</si>
  <si>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</si>
  <si>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</si>
  <si>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</si>
  <si>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</si>
  <si>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</si>
  <si>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</si>
  <si>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</si>
  <si>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</si>
  <si>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</si>
  <si>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</si>
  <si>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</si>
  <si>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</si>
  <si>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</si>
  <si>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</si>
  <si>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</si>
  <si>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</si>
  <si>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</si>
  <si>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</si>
  <si>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</si>
  <si>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</si>
  <si>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</si>
  <si>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</si>
  <si>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</si>
  <si>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</si>
  <si>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</si>
  <si>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</si>
  <si>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</si>
  <si>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</si>
  <si>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</si>
  <si>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</si>
  <si>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</si>
  <si>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</si>
  <si>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</si>
  <si>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</si>
  <si>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</si>
  <si>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</si>
  <si>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</si>
  <si>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</si>
  <si>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</si>
  <si>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</si>
  <si>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</si>
  <si>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</si>
  <si>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</si>
  <si>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</si>
  <si>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</si>
  <si>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</si>
  <si>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</si>
  <si>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</si>
  <si>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</si>
  <si>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</si>
  <si>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</si>
  <si>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</si>
  <si>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</si>
  <si>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</si>
  <si>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</si>
  <si>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</si>
  <si>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</si>
  <si>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</si>
  <si>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</si>
  <si>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</si>
  <si>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</si>
  <si>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</si>
  <si>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</si>
  <si>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</si>
  <si>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</si>
  <si>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</si>
  <si>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</si>
  <si>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</si>
  <si>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</si>
  <si>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</si>
  <si>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</si>
  <si>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</si>
  <si>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</si>
  <si>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</si>
  <si>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</si>
  <si>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</si>
  <si>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</si>
  <si>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</si>
  <si>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</si>
  <si>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</si>
  <si>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</si>
  <si>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</si>
  <si>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</si>
  <si>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</si>
  <si>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</si>
  <si>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</si>
  <si>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</si>
  <si>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</si>
  <si>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</si>
  <si>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</si>
  <si>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</si>
  <si>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</si>
  <si>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</si>
  <si>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</si>
  <si>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</si>
  <si>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</si>
  <si>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</si>
  <si>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</si>
  <si>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</si>
  <si>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</si>
  <si>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</si>
  <si>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</si>
  <si>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</si>
  <si>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</si>
  <si>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</si>
  <si>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</si>
  <si>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</si>
  <si>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</si>
  <si>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</si>
  <si>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</si>
  <si>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</si>
  <si>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</si>
  <si>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</si>
  <si>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</si>
  <si>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</si>
  <si>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</si>
  <si>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</si>
  <si>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</si>
  <si>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</si>
  <si>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</si>
  <si>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</si>
  <si>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</si>
  <si>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</si>
  <si>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</si>
  <si>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</si>
  <si>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</si>
  <si>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</si>
  <si>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</si>
  <si>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</si>
  <si>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</si>
  <si>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Ejercicio 2025</t>
  </si>
  <si>
    <t>Correspondiente del 01 de enero al 30 de septiembre de 2025</t>
  </si>
  <si>
    <t>NO APLICA, La Universidad de Guanajuato no tiene balance presupuesrario negativo.</t>
  </si>
  <si>
    <t>NO APLICA, la Universidad de Guanajuato no tiene contratada Deuda Pública ni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</si>
</sst>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3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138" zoomScaleNormal="100" workbookViewId="0">
      <selection activeCell="C161" sqref="C161: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.1640625" style="1" bestFit="1" customWidth="1"/>
    <col min="4" max="5" width="15.1640625" style="1" bestFit="1" customWidth="1"/>
    <col min="6" max="7" width="16.5" style="1" bestFit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79" t="str">
        <f>B1</f>
        <v>Universidad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30 de septiembre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+C14+C22+C32+C42+C52+C62+C65+C74+C78</f>
        <v>1967700759.9999998</v>
      </c>
      <c r="D13" s="3">
        <f t="shared" ref="D13:I13" si="0">+D14+D22+D32+D42+D52+D62+D65+D74+D78</f>
        <v>406266575.81999993</v>
      </c>
      <c r="E13" s="3">
        <f t="shared" si="0"/>
        <v>48044123.840000004</v>
      </c>
      <c r="F13" s="3">
        <f t="shared" si="0"/>
        <v>1550756509.4099994</v>
      </c>
      <c r="G13" s="3">
        <f t="shared" si="0"/>
        <v>1550756509.4100001</v>
      </c>
      <c r="H13" s="3">
        <f>+D13-E13+F13-G13</f>
        <v>358222451.9799993</v>
      </c>
      <c r="I13" s="3">
        <f t="shared" si="0"/>
        <v>2325923211.9799991</v>
      </c>
    </row>
    <row r="14" spans="1:9" x14ac:dyDescent="0.2">
      <c r="B14" s="17" t="s">
        <v>39</v>
      </c>
      <c r="C14" s="3">
        <f>SUM(C15:C21)</f>
        <v>1515151400.8699999</v>
      </c>
      <c r="D14" s="3">
        <f t="shared" ref="D14:I14" si="1">SUM(D15:D21)</f>
        <v>134629564.85999998</v>
      </c>
      <c r="E14" s="3">
        <f t="shared" si="1"/>
        <v>46893204.660000004</v>
      </c>
      <c r="F14" s="3">
        <f t="shared" si="1"/>
        <v>1022160173.0099992</v>
      </c>
      <c r="G14" s="3">
        <f t="shared" si="1"/>
        <v>1028914018.03</v>
      </c>
      <c r="H14" s="3">
        <f t="shared" ref="H14:H77" si="2">+D14-E14+F14-G14</f>
        <v>80982515.179999113</v>
      </c>
      <c r="I14" s="3">
        <f t="shared" si="1"/>
        <v>1596133916.0499992</v>
      </c>
    </row>
    <row r="15" spans="1:9" x14ac:dyDescent="0.2">
      <c r="B15" s="16" t="s">
        <v>40</v>
      </c>
      <c r="C15" s="4">
        <v>232150035.31999993</v>
      </c>
      <c r="D15" s="4">
        <v>0</v>
      </c>
      <c r="E15" s="4">
        <v>0</v>
      </c>
      <c r="F15" s="4">
        <v>100885352.27000001</v>
      </c>
      <c r="G15" s="4">
        <v>112154170.54000001</v>
      </c>
      <c r="H15" s="4">
        <f t="shared" si="2"/>
        <v>-11268818.269999996</v>
      </c>
      <c r="I15" s="4">
        <f>+C15+H15</f>
        <v>220881217.04999995</v>
      </c>
    </row>
    <row r="16" spans="1:9" x14ac:dyDescent="0.2">
      <c r="B16" s="16" t="s">
        <v>41</v>
      </c>
      <c r="C16" s="4">
        <v>346186092.81000018</v>
      </c>
      <c r="D16" s="4">
        <v>182619.82</v>
      </c>
      <c r="E16" s="4">
        <v>0</v>
      </c>
      <c r="F16" s="4">
        <v>313673374.73999959</v>
      </c>
      <c r="G16" s="4">
        <v>308380502.26999998</v>
      </c>
      <c r="H16" s="4">
        <f t="shared" si="2"/>
        <v>5475492.2899996042</v>
      </c>
      <c r="I16" s="4">
        <f t="shared" ref="I16:I21" si="3">+C16+H16</f>
        <v>351661585.09999979</v>
      </c>
    </row>
    <row r="17" spans="2:9" x14ac:dyDescent="0.2">
      <c r="B17" s="16" t="s">
        <v>42</v>
      </c>
      <c r="C17" s="4">
        <v>111470060.54000024</v>
      </c>
      <c r="D17" s="4">
        <v>0</v>
      </c>
      <c r="E17" s="4">
        <v>0</v>
      </c>
      <c r="F17" s="4">
        <v>50842778.549999997</v>
      </c>
      <c r="G17" s="4">
        <v>42900631.200000003</v>
      </c>
      <c r="H17" s="4">
        <f t="shared" si="2"/>
        <v>7942147.349999994</v>
      </c>
      <c r="I17" s="4">
        <f t="shared" si="3"/>
        <v>119412207.89000024</v>
      </c>
    </row>
    <row r="18" spans="2:9" x14ac:dyDescent="0.2">
      <c r="B18" s="16" t="s">
        <v>43</v>
      </c>
      <c r="C18" s="4">
        <v>320507689.92999959</v>
      </c>
      <c r="D18" s="4">
        <v>76559194.950000003</v>
      </c>
      <c r="E18" s="4">
        <v>46499689.200000003</v>
      </c>
      <c r="F18" s="4">
        <v>389535446.01999956</v>
      </c>
      <c r="G18" s="4">
        <v>323555614.31</v>
      </c>
      <c r="H18" s="4">
        <f t="shared" si="2"/>
        <v>96039337.459999561</v>
      </c>
      <c r="I18" s="4">
        <f t="shared" si="3"/>
        <v>416547027.38999915</v>
      </c>
    </row>
    <row r="19" spans="2:9" x14ac:dyDescent="0.2">
      <c r="B19" s="16" t="s">
        <v>44</v>
      </c>
      <c r="C19" s="4">
        <v>291497040.00999999</v>
      </c>
      <c r="D19" s="4">
        <v>8108542.9500000002</v>
      </c>
      <c r="E19" s="4">
        <v>0</v>
      </c>
      <c r="F19" s="4">
        <v>106579914.25</v>
      </c>
      <c r="G19" s="4">
        <v>126943504.15000001</v>
      </c>
      <c r="H19" s="4">
        <f t="shared" si="2"/>
        <v>-12255046.950000003</v>
      </c>
      <c r="I19" s="4">
        <f t="shared" si="3"/>
        <v>279241993.06</v>
      </c>
    </row>
    <row r="20" spans="2:9" x14ac:dyDescent="0.2">
      <c r="B20" s="16" t="s">
        <v>45</v>
      </c>
      <c r="C20" s="4">
        <v>64483149.380000003</v>
      </c>
      <c r="D20" s="4">
        <v>3334076.54</v>
      </c>
      <c r="E20" s="4">
        <v>393515.46</v>
      </c>
      <c r="F20" s="4">
        <v>45860.92</v>
      </c>
      <c r="G20" s="4">
        <v>28316829.469999999</v>
      </c>
      <c r="H20" s="4">
        <f t="shared" si="2"/>
        <v>-25330407.469999999</v>
      </c>
      <c r="I20" s="4">
        <f t="shared" si="3"/>
        <v>39152741.910000004</v>
      </c>
    </row>
    <row r="21" spans="2:9" x14ac:dyDescent="0.2">
      <c r="B21" s="16" t="s">
        <v>46</v>
      </c>
      <c r="C21" s="4">
        <v>148857332.88</v>
      </c>
      <c r="D21" s="4">
        <v>46445130.599999972</v>
      </c>
      <c r="E21" s="4">
        <v>0</v>
      </c>
      <c r="F21" s="4">
        <v>60597446.259999998</v>
      </c>
      <c r="G21" s="4">
        <v>86662766.090000004</v>
      </c>
      <c r="H21" s="4">
        <f t="shared" si="2"/>
        <v>20379810.769999966</v>
      </c>
      <c r="I21" s="4">
        <f t="shared" si="3"/>
        <v>169237143.64999998</v>
      </c>
    </row>
    <row r="22" spans="2:9" x14ac:dyDescent="0.2">
      <c r="B22" s="17" t="s">
        <v>47</v>
      </c>
      <c r="C22" s="3">
        <f>SUM(C23:C31)</f>
        <v>77678001.639999971</v>
      </c>
      <c r="D22" s="3">
        <f t="shared" ref="D22:I22" si="4">SUM(D23:D31)</f>
        <v>52054037.099999957</v>
      </c>
      <c r="E22" s="3">
        <f t="shared" si="4"/>
        <v>331338.72000000003</v>
      </c>
      <c r="F22" s="3">
        <f t="shared" si="4"/>
        <v>91578744.25000003</v>
      </c>
      <c r="G22" s="3">
        <f t="shared" si="4"/>
        <v>126350659.61</v>
      </c>
      <c r="H22" s="3">
        <f t="shared" si="2"/>
        <v>16950783.019999996</v>
      </c>
      <c r="I22" s="3">
        <f t="shared" si="4"/>
        <v>94628784.659999952</v>
      </c>
    </row>
    <row r="23" spans="2:9" x14ac:dyDescent="0.2">
      <c r="B23" s="16" t="s">
        <v>48</v>
      </c>
      <c r="C23" s="4">
        <v>34964436.439999983</v>
      </c>
      <c r="D23" s="4">
        <v>50865496.979999959</v>
      </c>
      <c r="E23" s="4">
        <v>293226.26</v>
      </c>
      <c r="F23" s="4">
        <v>51300203.360000029</v>
      </c>
      <c r="G23" s="4">
        <v>92633943.069999993</v>
      </c>
      <c r="H23" s="4">
        <f t="shared" si="2"/>
        <v>9238531.0099999905</v>
      </c>
      <c r="I23" s="4">
        <f>+C23+H23</f>
        <v>44202967.449999973</v>
      </c>
    </row>
    <row r="24" spans="2:9" x14ac:dyDescent="0.2">
      <c r="B24" s="16" t="s">
        <v>49</v>
      </c>
      <c r="C24" s="4">
        <v>8767455.3999999985</v>
      </c>
      <c r="D24" s="4">
        <v>1112.56</v>
      </c>
      <c r="E24" s="4">
        <v>0</v>
      </c>
      <c r="F24" s="4">
        <v>6766248.7499999963</v>
      </c>
      <c r="G24" s="4">
        <v>5305312.0599999996</v>
      </c>
      <c r="H24" s="4">
        <f t="shared" si="2"/>
        <v>1462049.2499999963</v>
      </c>
      <c r="I24" s="4">
        <f t="shared" ref="I24:I31" si="5">+C24+H24</f>
        <v>10229504.649999995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5"/>
        <v>0</v>
      </c>
    </row>
    <row r="26" spans="2:9" x14ac:dyDescent="0.2">
      <c r="B26" s="16" t="s">
        <v>51</v>
      </c>
      <c r="C26" s="4">
        <v>5921389.9899999993</v>
      </c>
      <c r="D26" s="4">
        <v>46326.01</v>
      </c>
      <c r="E26" s="4">
        <v>37489.269999999997</v>
      </c>
      <c r="F26" s="4">
        <v>6050551.0599999996</v>
      </c>
      <c r="G26" s="4">
        <v>6330900.4500000002</v>
      </c>
      <c r="H26" s="4">
        <f t="shared" si="2"/>
        <v>-271512.65000000037</v>
      </c>
      <c r="I26" s="4">
        <f t="shared" si="5"/>
        <v>5649877.3399999989</v>
      </c>
    </row>
    <row r="27" spans="2:9" x14ac:dyDescent="0.2">
      <c r="B27" s="16" t="s">
        <v>52</v>
      </c>
      <c r="C27" s="4">
        <v>7627852.4000000004</v>
      </c>
      <c r="D27" s="4">
        <v>616496.80000000016</v>
      </c>
      <c r="E27" s="4">
        <v>102.84</v>
      </c>
      <c r="F27" s="4">
        <v>11311890.950000001</v>
      </c>
      <c r="G27" s="4">
        <v>9095790.6899999995</v>
      </c>
      <c r="H27" s="4">
        <f t="shared" si="2"/>
        <v>2832494.2200000025</v>
      </c>
      <c r="I27" s="4">
        <f t="shared" si="5"/>
        <v>10460346.620000003</v>
      </c>
    </row>
    <row r="28" spans="2:9" x14ac:dyDescent="0.2">
      <c r="B28" s="16" t="s">
        <v>53</v>
      </c>
      <c r="C28" s="4">
        <v>10176459.890000001</v>
      </c>
      <c r="D28" s="4">
        <v>44300</v>
      </c>
      <c r="E28" s="4">
        <v>0</v>
      </c>
      <c r="F28" s="4">
        <v>4382669.6199999982</v>
      </c>
      <c r="G28" s="4">
        <v>3978922.7</v>
      </c>
      <c r="H28" s="4">
        <f t="shared" si="2"/>
        <v>448046.91999999806</v>
      </c>
      <c r="I28" s="4">
        <f t="shared" si="5"/>
        <v>10624506.809999999</v>
      </c>
    </row>
    <row r="29" spans="2:9" x14ac:dyDescent="0.2">
      <c r="B29" s="16" t="s">
        <v>54</v>
      </c>
      <c r="C29" s="4">
        <v>6454479.9700000007</v>
      </c>
      <c r="D29" s="4">
        <v>324000</v>
      </c>
      <c r="E29" s="4">
        <v>0</v>
      </c>
      <c r="F29" s="4">
        <v>8041982.1900000032</v>
      </c>
      <c r="G29" s="4">
        <v>6583249.2999999998</v>
      </c>
      <c r="H29" s="4">
        <f t="shared" si="2"/>
        <v>1782732.8900000034</v>
      </c>
      <c r="I29" s="4">
        <f t="shared" si="5"/>
        <v>8237212.8600000041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5"/>
        <v>0</v>
      </c>
    </row>
    <row r="31" spans="2:9" x14ac:dyDescent="0.2">
      <c r="B31" s="16" t="s">
        <v>56</v>
      </c>
      <c r="C31" s="4">
        <v>3765927.5499999993</v>
      </c>
      <c r="D31" s="4">
        <v>156304.75</v>
      </c>
      <c r="E31" s="4">
        <v>520.35</v>
      </c>
      <c r="F31" s="4">
        <v>3725198.3199999989</v>
      </c>
      <c r="G31" s="4">
        <v>2422541.34</v>
      </c>
      <c r="H31" s="4">
        <f t="shared" si="2"/>
        <v>1458441.379999999</v>
      </c>
      <c r="I31" s="4">
        <f t="shared" si="5"/>
        <v>5224368.9299999978</v>
      </c>
    </row>
    <row r="32" spans="2:9" x14ac:dyDescent="0.2">
      <c r="B32" s="17" t="s">
        <v>57</v>
      </c>
      <c r="C32" s="3">
        <f>SUM(C33:C41)</f>
        <v>243654370.86000007</v>
      </c>
      <c r="D32" s="3">
        <f t="shared" ref="D32:I32" si="6">SUM(D33:D41)</f>
        <v>93034918.399999991</v>
      </c>
      <c r="E32" s="3">
        <f t="shared" si="6"/>
        <v>324913</v>
      </c>
      <c r="F32" s="3">
        <f t="shared" si="6"/>
        <v>194740402.30000001</v>
      </c>
      <c r="G32" s="3">
        <f t="shared" si="6"/>
        <v>193867743.14999998</v>
      </c>
      <c r="H32" s="3">
        <f t="shared" si="2"/>
        <v>93582664.550000012</v>
      </c>
      <c r="I32" s="3">
        <f t="shared" si="6"/>
        <v>337237035.40999997</v>
      </c>
    </row>
    <row r="33" spans="2:9" x14ac:dyDescent="0.2">
      <c r="B33" s="16" t="s">
        <v>58</v>
      </c>
      <c r="C33" s="4">
        <v>16764765.33</v>
      </c>
      <c r="D33" s="4">
        <v>30809919.84</v>
      </c>
      <c r="E33" s="4">
        <v>285198.2</v>
      </c>
      <c r="F33" s="4">
        <v>7782889.5800000001</v>
      </c>
      <c r="G33" s="4">
        <v>17060814.370000001</v>
      </c>
      <c r="H33" s="4">
        <f t="shared" si="2"/>
        <v>21246796.849999998</v>
      </c>
      <c r="I33" s="4">
        <f>+C33+H33</f>
        <v>38011562.18</v>
      </c>
    </row>
    <row r="34" spans="2:9" x14ac:dyDescent="0.2">
      <c r="B34" s="16" t="s">
        <v>59</v>
      </c>
      <c r="C34" s="4">
        <v>28387066.52</v>
      </c>
      <c r="D34" s="4">
        <v>207170</v>
      </c>
      <c r="E34" s="4">
        <v>2380</v>
      </c>
      <c r="F34" s="4">
        <v>12814700.360000009</v>
      </c>
      <c r="G34" s="4">
        <v>11448593.039999999</v>
      </c>
      <c r="H34" s="4">
        <f t="shared" si="2"/>
        <v>1570897.3200000096</v>
      </c>
      <c r="I34" s="4">
        <f t="shared" ref="I34:I97" si="7">+C34+H34</f>
        <v>29957963.840000011</v>
      </c>
    </row>
    <row r="35" spans="2:9" x14ac:dyDescent="0.2">
      <c r="B35" s="16" t="s">
        <v>60</v>
      </c>
      <c r="C35" s="4">
        <v>43990438.659999982</v>
      </c>
      <c r="D35" s="4">
        <v>24765745.329999998</v>
      </c>
      <c r="E35" s="4">
        <v>15832.35</v>
      </c>
      <c r="F35" s="4">
        <v>32775777.650000006</v>
      </c>
      <c r="G35" s="4">
        <v>30365382.350000001</v>
      </c>
      <c r="H35" s="4">
        <f t="shared" si="2"/>
        <v>27160308.280000001</v>
      </c>
      <c r="I35" s="4">
        <f t="shared" si="7"/>
        <v>71150746.939999983</v>
      </c>
    </row>
    <row r="36" spans="2:9" x14ac:dyDescent="0.2">
      <c r="B36" s="16" t="s">
        <v>61</v>
      </c>
      <c r="C36" s="4">
        <v>8378850.9200000018</v>
      </c>
      <c r="D36" s="4">
        <v>206816.99</v>
      </c>
      <c r="E36" s="4">
        <v>6931.92</v>
      </c>
      <c r="F36" s="4">
        <v>6451677.9400000013</v>
      </c>
      <c r="G36" s="4">
        <v>936624.58</v>
      </c>
      <c r="H36" s="4">
        <f t="shared" si="2"/>
        <v>5714938.4300000016</v>
      </c>
      <c r="I36" s="4">
        <f t="shared" si="7"/>
        <v>14093789.350000003</v>
      </c>
    </row>
    <row r="37" spans="2:9" x14ac:dyDescent="0.2">
      <c r="B37" s="16" t="s">
        <v>62</v>
      </c>
      <c r="C37" s="4">
        <v>57980177.120000012</v>
      </c>
      <c r="D37" s="4">
        <v>35082736.879999995</v>
      </c>
      <c r="E37" s="4">
        <v>758</v>
      </c>
      <c r="F37" s="4">
        <v>61450548.899999999</v>
      </c>
      <c r="G37" s="4">
        <v>70415451.920000002</v>
      </c>
      <c r="H37" s="4">
        <f t="shared" si="2"/>
        <v>26117075.859999999</v>
      </c>
      <c r="I37" s="4">
        <f t="shared" si="7"/>
        <v>84097252.980000019</v>
      </c>
    </row>
    <row r="38" spans="2:9" x14ac:dyDescent="0.2">
      <c r="B38" s="16" t="s">
        <v>63</v>
      </c>
      <c r="C38" s="4">
        <v>11155383.080000002</v>
      </c>
      <c r="D38" s="4">
        <v>110169.39</v>
      </c>
      <c r="E38" s="4">
        <v>2769.39</v>
      </c>
      <c r="F38" s="4">
        <v>14557203.040000003</v>
      </c>
      <c r="G38" s="4">
        <v>13676539.18</v>
      </c>
      <c r="H38" s="4">
        <f t="shared" si="2"/>
        <v>988063.86000000313</v>
      </c>
      <c r="I38" s="4">
        <f t="shared" si="7"/>
        <v>12143446.940000005</v>
      </c>
    </row>
    <row r="39" spans="2:9" x14ac:dyDescent="0.2">
      <c r="B39" s="16" t="s">
        <v>64</v>
      </c>
      <c r="C39" s="4">
        <v>16108105.300000003</v>
      </c>
      <c r="D39" s="4">
        <v>356717.19</v>
      </c>
      <c r="E39" s="4">
        <v>615.11</v>
      </c>
      <c r="F39" s="4">
        <v>17539384.769999996</v>
      </c>
      <c r="G39" s="4">
        <v>14977137.16</v>
      </c>
      <c r="H39" s="4">
        <f t="shared" si="2"/>
        <v>2918349.6899999939</v>
      </c>
      <c r="I39" s="4">
        <f t="shared" si="7"/>
        <v>19026454.989999995</v>
      </c>
    </row>
    <row r="40" spans="2:9" x14ac:dyDescent="0.2">
      <c r="B40" s="16" t="s">
        <v>65</v>
      </c>
      <c r="C40" s="4">
        <v>29127194.989999998</v>
      </c>
      <c r="D40" s="4">
        <v>1432443.63</v>
      </c>
      <c r="E40" s="4">
        <v>6128.03</v>
      </c>
      <c r="F40" s="4">
        <v>26435629.079999994</v>
      </c>
      <c r="G40" s="4">
        <v>21324738.66</v>
      </c>
      <c r="H40" s="4">
        <f t="shared" si="2"/>
        <v>6537206.0199999958</v>
      </c>
      <c r="I40" s="4">
        <f t="shared" si="7"/>
        <v>35664401.00999999</v>
      </c>
    </row>
    <row r="41" spans="2:9" x14ac:dyDescent="0.2">
      <c r="B41" s="16" t="s">
        <v>66</v>
      </c>
      <c r="C41" s="4">
        <v>31762388.940000013</v>
      </c>
      <c r="D41" s="4">
        <v>63199.15</v>
      </c>
      <c r="E41" s="4">
        <v>4300</v>
      </c>
      <c r="F41" s="4">
        <v>14932590.980000017</v>
      </c>
      <c r="G41" s="4">
        <v>13662461.890000001</v>
      </c>
      <c r="H41" s="4">
        <f t="shared" si="2"/>
        <v>1329028.240000017</v>
      </c>
      <c r="I41" s="4">
        <f t="shared" si="7"/>
        <v>33091417.18000003</v>
      </c>
    </row>
    <row r="42" spans="2:9" x14ac:dyDescent="0.2">
      <c r="B42" s="17" t="s">
        <v>67</v>
      </c>
      <c r="C42" s="3">
        <f>SUM(C43:C51)</f>
        <v>79510009.560000002</v>
      </c>
      <c r="D42" s="3">
        <f t="shared" ref="D42:G42" si="8">SUM(D43:D51)</f>
        <v>14921872.620000001</v>
      </c>
      <c r="E42" s="3">
        <f t="shared" si="8"/>
        <v>0</v>
      </c>
      <c r="F42" s="3">
        <f t="shared" si="8"/>
        <v>100918637.02000009</v>
      </c>
      <c r="G42" s="3">
        <f t="shared" si="8"/>
        <v>91859256.200000003</v>
      </c>
      <c r="H42" s="3">
        <f t="shared" si="2"/>
        <v>23981253.440000087</v>
      </c>
      <c r="I42" s="3">
        <f t="shared" si="7"/>
        <v>103491263.00000009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7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7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7"/>
        <v>0</v>
      </c>
    </row>
    <row r="46" spans="2:9" x14ac:dyDescent="0.2">
      <c r="B46" s="16" t="s">
        <v>71</v>
      </c>
      <c r="C46" s="4">
        <v>79510009.560000002</v>
      </c>
      <c r="D46" s="4">
        <v>14921872.620000001</v>
      </c>
      <c r="E46" s="4">
        <v>0</v>
      </c>
      <c r="F46" s="4">
        <v>100918637.02000009</v>
      </c>
      <c r="G46" s="4">
        <v>91859256.200000003</v>
      </c>
      <c r="H46" s="4">
        <f t="shared" si="2"/>
        <v>23981253.440000087</v>
      </c>
      <c r="I46" s="4">
        <f t="shared" si="7"/>
        <v>103491263.00000009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7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7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7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7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7"/>
        <v>0</v>
      </c>
    </row>
    <row r="52" spans="2:9" x14ac:dyDescent="0.2">
      <c r="B52" s="17" t="s">
        <v>77</v>
      </c>
      <c r="C52" s="3">
        <f>SUM(C53:C61)</f>
        <v>42977314.219999999</v>
      </c>
      <c r="D52" s="3">
        <f t="shared" ref="D52:G52" si="9">SUM(D53:D61)</f>
        <v>67087537.829999998</v>
      </c>
      <c r="E52" s="3">
        <f t="shared" si="9"/>
        <v>494667.46</v>
      </c>
      <c r="F52" s="3">
        <f t="shared" si="9"/>
        <v>84198516.180000022</v>
      </c>
      <c r="G52" s="3">
        <f t="shared" si="9"/>
        <v>75564294.640000001</v>
      </c>
      <c r="H52" s="3">
        <f t="shared" si="2"/>
        <v>75227091.910000011</v>
      </c>
      <c r="I52" s="3">
        <f t="shared" si="7"/>
        <v>118204406.13000001</v>
      </c>
    </row>
    <row r="53" spans="2:9" x14ac:dyDescent="0.2">
      <c r="B53" s="16" t="s">
        <v>78</v>
      </c>
      <c r="C53" s="4">
        <v>28388188.599999998</v>
      </c>
      <c r="D53" s="4">
        <v>53627543.869999997</v>
      </c>
      <c r="E53" s="4">
        <v>494667.46</v>
      </c>
      <c r="F53" s="4">
        <v>60916838.190000005</v>
      </c>
      <c r="G53" s="4">
        <v>49439879.240000002</v>
      </c>
      <c r="H53" s="4">
        <f t="shared" si="2"/>
        <v>64609835.359999992</v>
      </c>
      <c r="I53" s="4">
        <f t="shared" si="7"/>
        <v>92998023.959999993</v>
      </c>
    </row>
    <row r="54" spans="2:9" x14ac:dyDescent="0.2">
      <c r="B54" s="16" t="s">
        <v>79</v>
      </c>
      <c r="C54" s="4">
        <v>5073858.3199999994</v>
      </c>
      <c r="D54" s="4">
        <v>182736.05</v>
      </c>
      <c r="E54" s="4">
        <v>0</v>
      </c>
      <c r="F54" s="4">
        <v>8528320.5500000007</v>
      </c>
      <c r="G54" s="4">
        <v>5930470.7400000002</v>
      </c>
      <c r="H54" s="4">
        <f t="shared" si="2"/>
        <v>2780585.8600000013</v>
      </c>
      <c r="I54" s="4">
        <f t="shared" si="7"/>
        <v>7854444.1800000006</v>
      </c>
    </row>
    <row r="55" spans="2:9" x14ac:dyDescent="0.2">
      <c r="B55" s="16" t="s">
        <v>80</v>
      </c>
      <c r="C55" s="4">
        <v>4879539.1899999995</v>
      </c>
      <c r="D55" s="4">
        <v>4714797.91</v>
      </c>
      <c r="E55" s="4">
        <v>0</v>
      </c>
      <c r="F55" s="4">
        <v>7437178.0900000008</v>
      </c>
      <c r="G55" s="4">
        <v>8972973.5199999996</v>
      </c>
      <c r="H55" s="4">
        <f t="shared" si="2"/>
        <v>3179002.4800000004</v>
      </c>
      <c r="I55" s="4">
        <f t="shared" si="7"/>
        <v>8058541.6699999999</v>
      </c>
    </row>
    <row r="56" spans="2:9" x14ac:dyDescent="0.2">
      <c r="B56" s="16" t="s">
        <v>81</v>
      </c>
      <c r="C56" s="4">
        <v>1339653</v>
      </c>
      <c r="D56" s="4">
        <v>0</v>
      </c>
      <c r="E56" s="4">
        <v>0</v>
      </c>
      <c r="F56" s="4">
        <v>1123925.78</v>
      </c>
      <c r="G56" s="4">
        <v>634625.78</v>
      </c>
      <c r="H56" s="4">
        <f t="shared" si="2"/>
        <v>489300</v>
      </c>
      <c r="I56" s="4">
        <f t="shared" si="7"/>
        <v>1828953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7"/>
        <v>0</v>
      </c>
    </row>
    <row r="58" spans="2:9" x14ac:dyDescent="0.2">
      <c r="B58" s="16" t="s">
        <v>83</v>
      </c>
      <c r="C58" s="4">
        <v>3250619.46</v>
      </c>
      <c r="D58" s="4">
        <v>5014000</v>
      </c>
      <c r="E58" s="4">
        <v>0</v>
      </c>
      <c r="F58" s="4">
        <v>5904630.540000001</v>
      </c>
      <c r="G58" s="4">
        <v>7112731.0300000003</v>
      </c>
      <c r="H58" s="4">
        <f t="shared" si="2"/>
        <v>3805899.5100000007</v>
      </c>
      <c r="I58" s="4">
        <f t="shared" si="7"/>
        <v>7056518.9700000007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36000</v>
      </c>
      <c r="G59" s="4">
        <v>0</v>
      </c>
      <c r="H59" s="4">
        <f t="shared" si="2"/>
        <v>36000</v>
      </c>
      <c r="I59" s="4">
        <f t="shared" si="7"/>
        <v>36000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7"/>
        <v>0</v>
      </c>
    </row>
    <row r="61" spans="2:9" x14ac:dyDescent="0.2">
      <c r="B61" s="16" t="s">
        <v>86</v>
      </c>
      <c r="C61" s="4">
        <v>45455.65</v>
      </c>
      <c r="D61" s="4">
        <v>3548460</v>
      </c>
      <c r="E61" s="4">
        <v>0</v>
      </c>
      <c r="F61" s="4">
        <v>251623.02999999997</v>
      </c>
      <c r="G61" s="4">
        <v>3473614.33</v>
      </c>
      <c r="H61" s="4">
        <f t="shared" si="2"/>
        <v>326468.69999999972</v>
      </c>
      <c r="I61" s="4">
        <f t="shared" si="7"/>
        <v>371924.34999999974</v>
      </c>
    </row>
    <row r="62" spans="2:9" x14ac:dyDescent="0.2">
      <c r="B62" s="17" t="s">
        <v>87</v>
      </c>
      <c r="C62" s="3">
        <f>SUM(C63:C65)</f>
        <v>8729662.8499999996</v>
      </c>
      <c r="D62" s="3">
        <f t="shared" ref="D62:G62" si="10">SUM(D63:D65)</f>
        <v>44538645.00999999</v>
      </c>
      <c r="E62" s="3">
        <f t="shared" si="10"/>
        <v>0</v>
      </c>
      <c r="F62" s="3">
        <f t="shared" si="10"/>
        <v>57160036.650000006</v>
      </c>
      <c r="G62" s="3">
        <f t="shared" si="10"/>
        <v>34200537.780000001</v>
      </c>
      <c r="H62" s="3">
        <f t="shared" si="2"/>
        <v>67498143.879999995</v>
      </c>
      <c r="I62" s="3">
        <f t="shared" si="7"/>
        <v>76227806.729999989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2"/>
        <v>0</v>
      </c>
      <c r="I63" s="4">
        <f t="shared" si="7"/>
        <v>0</v>
      </c>
    </row>
    <row r="64" spans="2:9" x14ac:dyDescent="0.2">
      <c r="B64" s="16" t="s">
        <v>89</v>
      </c>
      <c r="C64" s="4">
        <v>8729662.8499999996</v>
      </c>
      <c r="D64" s="4">
        <v>44538645.00999999</v>
      </c>
      <c r="E64" s="4">
        <v>0</v>
      </c>
      <c r="F64" s="4">
        <v>57160036.650000006</v>
      </c>
      <c r="G64" s="4">
        <v>34200537.780000001</v>
      </c>
      <c r="H64" s="4">
        <f t="shared" si="2"/>
        <v>67498143.879999995</v>
      </c>
      <c r="I64" s="4">
        <f t="shared" si="7"/>
        <v>76227806.729999989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7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1">SUM(D67:D73)</f>
        <v>0</v>
      </c>
      <c r="E66" s="3">
        <f t="shared" si="11"/>
        <v>0</v>
      </c>
      <c r="F66" s="3">
        <f t="shared" si="11"/>
        <v>0</v>
      </c>
      <c r="G66" s="3">
        <f t="shared" si="11"/>
        <v>0</v>
      </c>
      <c r="H66" s="3">
        <f t="shared" si="2"/>
        <v>0</v>
      </c>
      <c r="I66" s="3">
        <f t="shared" si="7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si="7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7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7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7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7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7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0</v>
      </c>
      <c r="I73" s="4">
        <f t="shared" si="7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12">SUM(D75:D77)</f>
        <v>0</v>
      </c>
      <c r="E74" s="3">
        <f t="shared" si="12"/>
        <v>0</v>
      </c>
      <c r="F74" s="3">
        <f t="shared" si="12"/>
        <v>0</v>
      </c>
      <c r="G74" s="3">
        <f t="shared" si="12"/>
        <v>0</v>
      </c>
      <c r="H74" s="3">
        <f t="shared" si="2"/>
        <v>0</v>
      </c>
      <c r="I74" s="3">
        <f t="shared" si="7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si="7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7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0</v>
      </c>
      <c r="I77" s="4">
        <f t="shared" si="7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3">SUM(D79:D85)</f>
        <v>0</v>
      </c>
      <c r="E78" s="3">
        <f t="shared" si="13"/>
        <v>0</v>
      </c>
      <c r="F78" s="3">
        <f t="shared" si="13"/>
        <v>0</v>
      </c>
      <c r="G78" s="3">
        <f t="shared" si="13"/>
        <v>0</v>
      </c>
      <c r="H78" s="3">
        <f t="shared" ref="H78:H141" si="14">+D78-E78+F78-G78</f>
        <v>0</v>
      </c>
      <c r="I78" s="3">
        <f t="shared" si="7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14"/>
        <v>0</v>
      </c>
      <c r="I79" s="4">
        <f t="shared" si="7"/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4"/>
        <v>0</v>
      </c>
      <c r="I80" s="4">
        <f t="shared" si="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4"/>
        <v>0</v>
      </c>
      <c r="I81" s="4">
        <f t="shared" si="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4"/>
        <v>0</v>
      </c>
      <c r="I82" s="4">
        <f t="shared" si="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4"/>
        <v>0</v>
      </c>
      <c r="I83" s="4">
        <f t="shared" si="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4"/>
        <v>0</v>
      </c>
      <c r="I84" s="4">
        <f t="shared" si="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4"/>
        <v>0</v>
      </c>
      <c r="I85" s="4">
        <f t="shared" si="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2443703898.6099997</v>
      </c>
      <c r="D87" s="3">
        <f t="shared" ref="D87:G87" si="15">+D88+D96+D106+D116+D126+D136+D140+D148+D152</f>
        <v>143264850.53</v>
      </c>
      <c r="E87" s="3">
        <f t="shared" si="15"/>
        <v>61586725.829999998</v>
      </c>
      <c r="F87" s="3">
        <f t="shared" si="15"/>
        <v>966929714.78000009</v>
      </c>
      <c r="G87" s="3">
        <f t="shared" si="15"/>
        <v>966929714.77999985</v>
      </c>
      <c r="H87" s="3">
        <f t="shared" si="14"/>
        <v>81678124.700000286</v>
      </c>
      <c r="I87" s="3">
        <f t="shared" si="7"/>
        <v>2525382023.3099999</v>
      </c>
    </row>
    <row r="88" spans="2:9" x14ac:dyDescent="0.2">
      <c r="B88" s="17" t="s">
        <v>39</v>
      </c>
      <c r="C88" s="3">
        <f>SUM(C89:C95)</f>
        <v>2220142895.7999992</v>
      </c>
      <c r="D88" s="3">
        <f t="shared" ref="D88:G88" si="16">SUM(D89:D95)</f>
        <v>0</v>
      </c>
      <c r="E88" s="3">
        <f t="shared" si="16"/>
        <v>54869370</v>
      </c>
      <c r="F88" s="3">
        <f t="shared" si="16"/>
        <v>736146992.24000013</v>
      </c>
      <c r="G88" s="3">
        <f t="shared" si="16"/>
        <v>727889326.50999999</v>
      </c>
      <c r="H88" s="3">
        <f t="shared" si="14"/>
        <v>-46611704.269999862</v>
      </c>
      <c r="I88" s="3">
        <f t="shared" si="7"/>
        <v>2173531191.5299993</v>
      </c>
    </row>
    <row r="89" spans="2:9" x14ac:dyDescent="0.2">
      <c r="B89" s="16" t="s">
        <v>40</v>
      </c>
      <c r="C89" s="4">
        <v>577543815.74000001</v>
      </c>
      <c r="D89" s="4">
        <v>0</v>
      </c>
      <c r="E89" s="4">
        <v>2444895.7000000002</v>
      </c>
      <c r="F89" s="4">
        <v>114552000.13000005</v>
      </c>
      <c r="G89" s="4">
        <v>95649977.620000005</v>
      </c>
      <c r="H89" s="4">
        <f t="shared" si="14"/>
        <v>16457126.810000047</v>
      </c>
      <c r="I89" s="4">
        <f t="shared" si="7"/>
        <v>594000942.55000007</v>
      </c>
    </row>
    <row r="90" spans="2:9" x14ac:dyDescent="0.2">
      <c r="B90" s="16" t="s">
        <v>41</v>
      </c>
      <c r="C90" s="4">
        <v>76727363.870000005</v>
      </c>
      <c r="D90" s="4">
        <v>0</v>
      </c>
      <c r="E90" s="4">
        <v>1661603.58</v>
      </c>
      <c r="F90" s="4">
        <v>77169003.329999998</v>
      </c>
      <c r="G90" s="4">
        <v>22686387.609999999</v>
      </c>
      <c r="H90" s="4">
        <f t="shared" si="14"/>
        <v>52821012.140000001</v>
      </c>
      <c r="I90" s="4">
        <f t="shared" si="7"/>
        <v>129548376.01000001</v>
      </c>
    </row>
    <row r="91" spans="2:9" x14ac:dyDescent="0.2">
      <c r="B91" s="16" t="s">
        <v>42</v>
      </c>
      <c r="C91" s="4">
        <v>309660939.64999998</v>
      </c>
      <c r="D91" s="4">
        <v>0</v>
      </c>
      <c r="E91" s="4">
        <v>205681.83</v>
      </c>
      <c r="F91" s="4">
        <v>40840705</v>
      </c>
      <c r="G91" s="4">
        <v>33395218.550000001</v>
      </c>
      <c r="H91" s="4">
        <f t="shared" si="14"/>
        <v>7239804.620000001</v>
      </c>
      <c r="I91" s="4">
        <f t="shared" si="7"/>
        <v>316900744.26999998</v>
      </c>
    </row>
    <row r="92" spans="2:9" x14ac:dyDescent="0.2">
      <c r="B92" s="16" t="s">
        <v>43</v>
      </c>
      <c r="C92" s="4">
        <v>203936857.88</v>
      </c>
      <c r="D92" s="4">
        <v>0</v>
      </c>
      <c r="E92" s="4">
        <v>0</v>
      </c>
      <c r="F92" s="4">
        <v>100752047.37999992</v>
      </c>
      <c r="G92" s="4">
        <v>141213389.53</v>
      </c>
      <c r="H92" s="4">
        <f t="shared" si="14"/>
        <v>-40461342.15000008</v>
      </c>
      <c r="I92" s="4">
        <f t="shared" si="7"/>
        <v>163475515.7299999</v>
      </c>
    </row>
    <row r="93" spans="2:9" x14ac:dyDescent="0.2">
      <c r="B93" s="16" t="s">
        <v>44</v>
      </c>
      <c r="C93" s="4">
        <v>737912274.68999958</v>
      </c>
      <c r="D93" s="4">
        <v>0</v>
      </c>
      <c r="E93" s="4">
        <v>7038423.1600000001</v>
      </c>
      <c r="F93" s="4">
        <v>283351024.50999999</v>
      </c>
      <c r="G93" s="4">
        <v>294565451.88999999</v>
      </c>
      <c r="H93" s="4">
        <f t="shared" si="14"/>
        <v>-18252850.540000021</v>
      </c>
      <c r="I93" s="4">
        <f t="shared" si="7"/>
        <v>719659424.14999962</v>
      </c>
    </row>
    <row r="94" spans="2:9" x14ac:dyDescent="0.2">
      <c r="B94" s="16" t="s">
        <v>45</v>
      </c>
      <c r="C94" s="4">
        <v>106352572.25</v>
      </c>
      <c r="D94" s="4">
        <v>0</v>
      </c>
      <c r="E94" s="4">
        <v>7342696.6200000001</v>
      </c>
      <c r="F94" s="4">
        <v>170.48000000000002</v>
      </c>
      <c r="G94" s="4">
        <v>37764318.909999996</v>
      </c>
      <c r="H94" s="4">
        <f t="shared" si="14"/>
        <v>-45106845.049999997</v>
      </c>
      <c r="I94" s="4">
        <f t="shared" si="7"/>
        <v>61245727.200000003</v>
      </c>
    </row>
    <row r="95" spans="2:9" x14ac:dyDescent="0.2">
      <c r="B95" s="16" t="s">
        <v>46</v>
      </c>
      <c r="C95" s="4">
        <v>208009071.72</v>
      </c>
      <c r="D95" s="4">
        <v>0</v>
      </c>
      <c r="E95" s="4">
        <v>36176069.109999999</v>
      </c>
      <c r="F95" s="4">
        <v>119482041.41000016</v>
      </c>
      <c r="G95" s="4">
        <v>102614582.40000001</v>
      </c>
      <c r="H95" s="4">
        <f t="shared" si="14"/>
        <v>-19308610.099999845</v>
      </c>
      <c r="I95" s="4">
        <f t="shared" si="7"/>
        <v>188700461.62000015</v>
      </c>
    </row>
    <row r="96" spans="2:9" x14ac:dyDescent="0.2">
      <c r="B96" s="17" t="s">
        <v>47</v>
      </c>
      <c r="C96" s="3">
        <f>SUM(C97:C105)</f>
        <v>40908495.649999999</v>
      </c>
      <c r="D96" s="3">
        <f t="shared" ref="D96:G96" si="17">SUM(D97:D105)</f>
        <v>790376.43</v>
      </c>
      <c r="E96" s="3">
        <f t="shared" si="17"/>
        <v>449515.11999999994</v>
      </c>
      <c r="F96" s="3">
        <f t="shared" si="17"/>
        <v>53463381.289999969</v>
      </c>
      <c r="G96" s="3">
        <f t="shared" si="17"/>
        <v>48183552.539999992</v>
      </c>
      <c r="H96" s="3">
        <f t="shared" si="14"/>
        <v>5620690.05999998</v>
      </c>
      <c r="I96" s="3">
        <f t="shared" si="7"/>
        <v>46529185.709999979</v>
      </c>
    </row>
    <row r="97" spans="2:9" x14ac:dyDescent="0.2">
      <c r="B97" s="16" t="s">
        <v>48</v>
      </c>
      <c r="C97" s="4">
        <v>22485607.829999998</v>
      </c>
      <c r="D97" s="4">
        <v>692403.88000000012</v>
      </c>
      <c r="E97" s="4">
        <v>449510.66</v>
      </c>
      <c r="F97" s="4">
        <v>34853289.92999997</v>
      </c>
      <c r="G97" s="4">
        <v>34983018.43</v>
      </c>
      <c r="H97" s="4">
        <f t="shared" si="14"/>
        <v>113164.71999996901</v>
      </c>
      <c r="I97" s="4">
        <f t="shared" si="7"/>
        <v>22598772.549999967</v>
      </c>
    </row>
    <row r="98" spans="2:9" x14ac:dyDescent="0.2">
      <c r="B98" s="16" t="s">
        <v>49</v>
      </c>
      <c r="C98" s="4">
        <v>2423982.4500000002</v>
      </c>
      <c r="D98" s="4">
        <v>0</v>
      </c>
      <c r="E98" s="4">
        <v>0</v>
      </c>
      <c r="F98" s="4">
        <v>1008475.1400000005</v>
      </c>
      <c r="G98" s="4">
        <v>1290984.83</v>
      </c>
      <c r="H98" s="4">
        <f t="shared" si="14"/>
        <v>-282509.68999999959</v>
      </c>
      <c r="I98" s="4">
        <f t="shared" ref="I98:I161" si="18">+C98+H98</f>
        <v>2141472.7600000007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4"/>
        <v>0</v>
      </c>
      <c r="I99" s="4">
        <f t="shared" si="18"/>
        <v>0</v>
      </c>
    </row>
    <row r="100" spans="2:9" x14ac:dyDescent="0.2">
      <c r="B100" s="16" t="s">
        <v>51</v>
      </c>
      <c r="C100" s="4">
        <v>3923072.32</v>
      </c>
      <c r="D100" s="4">
        <v>49071.58</v>
      </c>
      <c r="E100" s="4">
        <v>0.8</v>
      </c>
      <c r="F100" s="4">
        <v>3781377.53</v>
      </c>
      <c r="G100" s="4">
        <v>3260120.76</v>
      </c>
      <c r="H100" s="4">
        <f t="shared" si="14"/>
        <v>570327.54999999981</v>
      </c>
      <c r="I100" s="4">
        <f t="shared" si="18"/>
        <v>4493399.8699999992</v>
      </c>
    </row>
    <row r="101" spans="2:9" x14ac:dyDescent="0.2">
      <c r="B101" s="18" t="s">
        <v>52</v>
      </c>
      <c r="C101" s="4">
        <v>2571939.9500000002</v>
      </c>
      <c r="D101" s="4">
        <v>46764.24</v>
      </c>
      <c r="E101" s="4">
        <v>3.66</v>
      </c>
      <c r="F101" s="4">
        <v>9056552.3199999984</v>
      </c>
      <c r="G101" s="4">
        <v>3504499.6</v>
      </c>
      <c r="H101" s="4">
        <f t="shared" si="14"/>
        <v>5598813.2999999989</v>
      </c>
      <c r="I101" s="4">
        <f t="shared" si="18"/>
        <v>8170753.2499999991</v>
      </c>
    </row>
    <row r="102" spans="2:9" x14ac:dyDescent="0.2">
      <c r="B102" s="16" t="s">
        <v>53</v>
      </c>
      <c r="C102" s="4">
        <v>6530256.54</v>
      </c>
      <c r="D102" s="4">
        <v>504.97</v>
      </c>
      <c r="E102" s="4">
        <v>0</v>
      </c>
      <c r="F102" s="4">
        <v>1950823.3800000008</v>
      </c>
      <c r="G102" s="4">
        <v>2987454.55</v>
      </c>
      <c r="H102" s="4">
        <f t="shared" si="14"/>
        <v>-1036126.199999999</v>
      </c>
      <c r="I102" s="4">
        <f t="shared" si="18"/>
        <v>5494130.3400000008</v>
      </c>
    </row>
    <row r="103" spans="2:9" x14ac:dyDescent="0.2">
      <c r="B103" s="16" t="s">
        <v>54</v>
      </c>
      <c r="C103" s="4">
        <v>310329</v>
      </c>
      <c r="D103" s="4">
        <v>0</v>
      </c>
      <c r="E103" s="4">
        <v>0</v>
      </c>
      <c r="F103" s="4">
        <v>191181.97999999998</v>
      </c>
      <c r="G103" s="4">
        <v>272144.19</v>
      </c>
      <c r="H103" s="4">
        <f t="shared" si="14"/>
        <v>-80962.210000000021</v>
      </c>
      <c r="I103" s="4">
        <f t="shared" si="18"/>
        <v>229366.78999999998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4"/>
        <v>0</v>
      </c>
      <c r="I104" s="4">
        <f t="shared" si="18"/>
        <v>0</v>
      </c>
    </row>
    <row r="105" spans="2:9" x14ac:dyDescent="0.2">
      <c r="B105" s="16" t="s">
        <v>56</v>
      </c>
      <c r="C105" s="4">
        <v>2663307.5600000005</v>
      </c>
      <c r="D105" s="4">
        <v>1631.76</v>
      </c>
      <c r="E105" s="4">
        <v>0</v>
      </c>
      <c r="F105" s="4">
        <v>2621681.0099999988</v>
      </c>
      <c r="G105" s="4">
        <v>1885330.18</v>
      </c>
      <c r="H105" s="4">
        <f t="shared" si="14"/>
        <v>737982.58999999869</v>
      </c>
      <c r="I105" s="4">
        <f t="shared" si="18"/>
        <v>3401290.1499999994</v>
      </c>
    </row>
    <row r="106" spans="2:9" x14ac:dyDescent="0.2">
      <c r="B106" s="17" t="s">
        <v>57</v>
      </c>
      <c r="C106" s="3">
        <f>SUM(C107:C115)</f>
        <v>149974657.55000001</v>
      </c>
      <c r="D106" s="3">
        <f t="shared" ref="D106:G106" si="19">SUM(D107:D115)</f>
        <v>71382235.319999993</v>
      </c>
      <c r="E106" s="3">
        <f t="shared" si="19"/>
        <v>6035531.8999999994</v>
      </c>
      <c r="F106" s="3">
        <f t="shared" si="19"/>
        <v>108153968.50999999</v>
      </c>
      <c r="G106" s="3">
        <f t="shared" si="19"/>
        <v>122710889.26000001</v>
      </c>
      <c r="H106" s="3">
        <f t="shared" si="14"/>
        <v>50789782.669999972</v>
      </c>
      <c r="I106" s="3">
        <f t="shared" si="18"/>
        <v>200764440.21999997</v>
      </c>
    </row>
    <row r="107" spans="2:9" x14ac:dyDescent="0.2">
      <c r="B107" s="16" t="s">
        <v>58</v>
      </c>
      <c r="C107" s="4">
        <v>48736061.740000002</v>
      </c>
      <c r="D107" s="4">
        <v>1500000</v>
      </c>
      <c r="E107" s="4">
        <v>0</v>
      </c>
      <c r="F107" s="4">
        <v>24605058.229999989</v>
      </c>
      <c r="G107" s="4">
        <v>36772848.289999999</v>
      </c>
      <c r="H107" s="4">
        <f t="shared" si="14"/>
        <v>-10667790.06000001</v>
      </c>
      <c r="I107" s="4">
        <f t="shared" si="18"/>
        <v>38068271.679999992</v>
      </c>
    </row>
    <row r="108" spans="2:9" x14ac:dyDescent="0.2">
      <c r="B108" s="16" t="s">
        <v>59</v>
      </c>
      <c r="C108" s="4">
        <v>24710283.789999999</v>
      </c>
      <c r="D108" s="4">
        <v>500.01</v>
      </c>
      <c r="E108" s="4">
        <v>0</v>
      </c>
      <c r="F108" s="4">
        <v>10507647.550000001</v>
      </c>
      <c r="G108" s="4">
        <v>11913226.34</v>
      </c>
      <c r="H108" s="4">
        <f t="shared" si="14"/>
        <v>-1405078.7799999993</v>
      </c>
      <c r="I108" s="4">
        <f t="shared" si="18"/>
        <v>23305205.009999998</v>
      </c>
    </row>
    <row r="109" spans="2:9" x14ac:dyDescent="0.2">
      <c r="B109" s="16" t="s">
        <v>60</v>
      </c>
      <c r="C109" s="4">
        <v>1143070.18</v>
      </c>
      <c r="D109" s="4">
        <v>138633.60000000001</v>
      </c>
      <c r="E109" s="4">
        <v>7202.6</v>
      </c>
      <c r="F109" s="4">
        <v>1156146.0100000002</v>
      </c>
      <c r="G109" s="4">
        <v>909089.28000000003</v>
      </c>
      <c r="H109" s="4">
        <f t="shared" si="14"/>
        <v>378487.73000000021</v>
      </c>
      <c r="I109" s="4">
        <f t="shared" si="18"/>
        <v>1521557.9100000001</v>
      </c>
    </row>
    <row r="110" spans="2:9" x14ac:dyDescent="0.2">
      <c r="B110" s="16" t="s">
        <v>61</v>
      </c>
      <c r="C110" s="4">
        <v>8536088.5199999996</v>
      </c>
      <c r="D110" s="4">
        <v>43751771.489999995</v>
      </c>
      <c r="E110" s="4">
        <v>0</v>
      </c>
      <c r="F110" s="4">
        <v>22062674.079999994</v>
      </c>
      <c r="G110" s="4">
        <v>20704992.210000001</v>
      </c>
      <c r="H110" s="4">
        <f t="shared" si="14"/>
        <v>45109453.359999992</v>
      </c>
      <c r="I110" s="4">
        <f t="shared" si="18"/>
        <v>53645541.879999995</v>
      </c>
    </row>
    <row r="111" spans="2:9" x14ac:dyDescent="0.2">
      <c r="B111" s="16" t="s">
        <v>62</v>
      </c>
      <c r="C111" s="4">
        <v>7431211.2999999989</v>
      </c>
      <c r="D111" s="4">
        <v>25274927.75</v>
      </c>
      <c r="E111" s="4">
        <v>5987054.3799999999</v>
      </c>
      <c r="F111" s="4">
        <v>11574942.780000003</v>
      </c>
      <c r="G111" s="4">
        <v>7965331</v>
      </c>
      <c r="H111" s="4">
        <f t="shared" si="14"/>
        <v>22897485.150000006</v>
      </c>
      <c r="I111" s="4">
        <f t="shared" si="18"/>
        <v>30328696.450000003</v>
      </c>
    </row>
    <row r="112" spans="2:9" x14ac:dyDescent="0.2">
      <c r="B112" s="16" t="s">
        <v>63</v>
      </c>
      <c r="C112" s="4">
        <v>60000</v>
      </c>
      <c r="D112" s="4">
        <v>120911.94</v>
      </c>
      <c r="E112" s="4">
        <v>0</v>
      </c>
      <c r="F112" s="4">
        <v>479700</v>
      </c>
      <c r="G112" s="4">
        <v>197446.93</v>
      </c>
      <c r="H112" s="4">
        <f t="shared" si="14"/>
        <v>403165.00999999995</v>
      </c>
      <c r="I112" s="4">
        <f t="shared" si="18"/>
        <v>463165.00999999995</v>
      </c>
    </row>
    <row r="113" spans="2:9" x14ac:dyDescent="0.2">
      <c r="B113" s="16" t="s">
        <v>64</v>
      </c>
      <c r="C113" s="4">
        <v>1616345.0499999998</v>
      </c>
      <c r="D113" s="4">
        <v>532214.37</v>
      </c>
      <c r="E113" s="4">
        <v>35288.68</v>
      </c>
      <c r="F113" s="4">
        <v>2876724.01</v>
      </c>
      <c r="G113" s="4">
        <v>1626816.82</v>
      </c>
      <c r="H113" s="4">
        <f t="shared" si="14"/>
        <v>1746832.8799999997</v>
      </c>
      <c r="I113" s="4">
        <f t="shared" si="18"/>
        <v>3363177.9299999997</v>
      </c>
    </row>
    <row r="114" spans="2:9" x14ac:dyDescent="0.2">
      <c r="B114" s="16" t="s">
        <v>65</v>
      </c>
      <c r="C114" s="4">
        <v>8000000</v>
      </c>
      <c r="D114" s="4">
        <v>43276.160000000003</v>
      </c>
      <c r="E114" s="4">
        <v>5986.24</v>
      </c>
      <c r="F114" s="4">
        <v>398560</v>
      </c>
      <c r="G114" s="4">
        <v>8156459.2800000003</v>
      </c>
      <c r="H114" s="4">
        <f t="shared" si="14"/>
        <v>-7720609.3600000003</v>
      </c>
      <c r="I114" s="4">
        <f t="shared" si="18"/>
        <v>279390.63999999966</v>
      </c>
    </row>
    <row r="115" spans="2:9" x14ac:dyDescent="0.2">
      <c r="B115" s="16" t="s">
        <v>66</v>
      </c>
      <c r="C115" s="4">
        <v>49741596.969999999</v>
      </c>
      <c r="D115" s="4">
        <v>20000</v>
      </c>
      <c r="E115" s="4">
        <v>0</v>
      </c>
      <c r="F115" s="4">
        <v>34492515.850000001</v>
      </c>
      <c r="G115" s="4">
        <v>34464679.109999999</v>
      </c>
      <c r="H115" s="4">
        <f t="shared" si="14"/>
        <v>47836.740000002086</v>
      </c>
      <c r="I115" s="4">
        <f t="shared" si="18"/>
        <v>49789433.710000001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0">SUM(D117:D125)</f>
        <v>41075723.910000004</v>
      </c>
      <c r="E116" s="3">
        <f t="shared" si="20"/>
        <v>10000</v>
      </c>
      <c r="F116" s="3">
        <f t="shared" si="20"/>
        <v>1292460.25</v>
      </c>
      <c r="G116" s="3">
        <f t="shared" si="20"/>
        <v>299000</v>
      </c>
      <c r="H116" s="3">
        <f t="shared" si="14"/>
        <v>42059184.160000004</v>
      </c>
      <c r="I116" s="3">
        <f t="shared" si="18"/>
        <v>42059184.160000004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4"/>
        <v>0</v>
      </c>
      <c r="I117" s="4">
        <f t="shared" si="18"/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4"/>
        <v>0</v>
      </c>
      <c r="I118" s="4">
        <f t="shared" si="18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4"/>
        <v>0</v>
      </c>
      <c r="I119" s="4">
        <f t="shared" si="18"/>
        <v>0</v>
      </c>
    </row>
    <row r="120" spans="2:9" x14ac:dyDescent="0.2">
      <c r="B120" s="16" t="s">
        <v>71</v>
      </c>
      <c r="C120" s="4">
        <v>0</v>
      </c>
      <c r="D120" s="4">
        <v>41075723.910000004</v>
      </c>
      <c r="E120" s="4">
        <v>10000</v>
      </c>
      <c r="F120" s="4">
        <v>1292460.25</v>
      </c>
      <c r="G120" s="4">
        <v>299000</v>
      </c>
      <c r="H120" s="4">
        <f t="shared" si="14"/>
        <v>42059184.160000004</v>
      </c>
      <c r="I120" s="4">
        <f t="shared" si="18"/>
        <v>42059184.160000004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4"/>
        <v>0</v>
      </c>
      <c r="I121" s="4">
        <f t="shared" si="18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4"/>
        <v>0</v>
      </c>
      <c r="I122" s="4">
        <f t="shared" si="18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4"/>
        <v>0</v>
      </c>
      <c r="I123" s="4">
        <f t="shared" si="18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4"/>
        <v>0</v>
      </c>
      <c r="I124" s="4">
        <f t="shared" si="18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4"/>
        <v>0</v>
      </c>
      <c r="I125" s="4">
        <f t="shared" si="18"/>
        <v>0</v>
      </c>
    </row>
    <row r="126" spans="2:9" x14ac:dyDescent="0.2">
      <c r="B126" s="17" t="s">
        <v>77</v>
      </c>
      <c r="C126" s="3">
        <f>SUM(C127:C135)</f>
        <v>11000000</v>
      </c>
      <c r="D126" s="3">
        <f t="shared" ref="D126:G126" si="21">SUM(D127:D135)</f>
        <v>154498.48000000001</v>
      </c>
      <c r="E126" s="3">
        <f t="shared" si="21"/>
        <v>7782.64</v>
      </c>
      <c r="F126" s="3">
        <f t="shared" si="21"/>
        <v>8630180.2399999984</v>
      </c>
      <c r="G126" s="3">
        <f t="shared" si="21"/>
        <v>7343991.5499999998</v>
      </c>
      <c r="H126" s="3">
        <f t="shared" si="14"/>
        <v>1432904.5299999984</v>
      </c>
      <c r="I126" s="3">
        <f t="shared" si="18"/>
        <v>12432904.529999997</v>
      </c>
    </row>
    <row r="127" spans="2:9" x14ac:dyDescent="0.2">
      <c r="B127" s="16" t="s">
        <v>78</v>
      </c>
      <c r="C127" s="4">
        <v>0</v>
      </c>
      <c r="D127" s="4">
        <v>12865.78</v>
      </c>
      <c r="E127" s="4">
        <v>5152.0600000000004</v>
      </c>
      <c r="F127" s="4">
        <v>3625191.0799999991</v>
      </c>
      <c r="G127" s="4">
        <v>1264559.3500000001</v>
      </c>
      <c r="H127" s="4">
        <f t="shared" si="14"/>
        <v>2368345.4499999993</v>
      </c>
      <c r="I127" s="4">
        <f t="shared" si="18"/>
        <v>2368345.4499999993</v>
      </c>
    </row>
    <row r="128" spans="2:9" x14ac:dyDescent="0.2">
      <c r="B128" s="16" t="s">
        <v>79</v>
      </c>
      <c r="C128" s="4">
        <v>0</v>
      </c>
      <c r="D128" s="4">
        <v>6</v>
      </c>
      <c r="E128" s="4">
        <v>6</v>
      </c>
      <c r="F128" s="4">
        <v>207835.91999999998</v>
      </c>
      <c r="G128" s="4">
        <v>93182.399999999994</v>
      </c>
      <c r="H128" s="4">
        <f t="shared" si="14"/>
        <v>114653.51999999999</v>
      </c>
      <c r="I128" s="4">
        <f t="shared" si="18"/>
        <v>114653.51999999999</v>
      </c>
    </row>
    <row r="129" spans="2:9" x14ac:dyDescent="0.2">
      <c r="B129" s="16" t="s">
        <v>80</v>
      </c>
      <c r="C129" s="4">
        <v>11000000</v>
      </c>
      <c r="D129" s="4">
        <v>75602.12000000001</v>
      </c>
      <c r="E129" s="4">
        <v>0</v>
      </c>
      <c r="F129" s="4">
        <v>4633513.24</v>
      </c>
      <c r="G129" s="4">
        <v>5804853.7999999998</v>
      </c>
      <c r="H129" s="4">
        <f t="shared" si="14"/>
        <v>-1095738.4399999995</v>
      </c>
      <c r="I129" s="4">
        <f t="shared" si="18"/>
        <v>9904261.5600000005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4"/>
        <v>0</v>
      </c>
      <c r="I130" s="4">
        <f t="shared" si="18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4"/>
        <v>0</v>
      </c>
      <c r="I131" s="4">
        <f t="shared" si="18"/>
        <v>0</v>
      </c>
    </row>
    <row r="132" spans="2:9" x14ac:dyDescent="0.2">
      <c r="B132" s="16" t="s">
        <v>83</v>
      </c>
      <c r="C132" s="4">
        <v>0</v>
      </c>
      <c r="D132" s="4">
        <v>3424.58</v>
      </c>
      <c r="E132" s="4">
        <v>2624.58</v>
      </c>
      <c r="F132" s="4">
        <v>49640</v>
      </c>
      <c r="G132" s="4">
        <v>4800</v>
      </c>
      <c r="H132" s="4">
        <f t="shared" si="14"/>
        <v>45640</v>
      </c>
      <c r="I132" s="4">
        <f t="shared" si="18"/>
        <v>45640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56100</v>
      </c>
      <c r="H133" s="4">
        <f t="shared" si="14"/>
        <v>0</v>
      </c>
      <c r="I133" s="4">
        <f t="shared" si="18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4"/>
        <v>0</v>
      </c>
      <c r="I134" s="4">
        <f t="shared" si="18"/>
        <v>0</v>
      </c>
    </row>
    <row r="135" spans="2:9" x14ac:dyDescent="0.2">
      <c r="B135" s="16" t="s">
        <v>86</v>
      </c>
      <c r="C135" s="4">
        <v>0</v>
      </c>
      <c r="D135" s="4">
        <v>6500</v>
      </c>
      <c r="E135" s="4">
        <v>0</v>
      </c>
      <c r="F135" s="4">
        <v>114000</v>
      </c>
      <c r="G135" s="4">
        <v>120496</v>
      </c>
      <c r="H135" s="4">
        <f t="shared" si="14"/>
        <v>4</v>
      </c>
      <c r="I135" s="4">
        <f t="shared" si="18"/>
        <v>4</v>
      </c>
    </row>
    <row r="136" spans="2:9" x14ac:dyDescent="0.2">
      <c r="B136" s="17" t="s">
        <v>87</v>
      </c>
      <c r="C136" s="3">
        <f>SUM(C137:C139)</f>
        <v>21677849.610000003</v>
      </c>
      <c r="D136" s="3">
        <f t="shared" ref="D136:G136" si="22">SUM(D137:D139)</f>
        <v>29862016.389999997</v>
      </c>
      <c r="E136" s="3">
        <f t="shared" si="22"/>
        <v>214526.17</v>
      </c>
      <c r="F136" s="3">
        <f t="shared" si="22"/>
        <v>59242732.250000015</v>
      </c>
      <c r="G136" s="3">
        <f t="shared" si="22"/>
        <v>60502954.920000002</v>
      </c>
      <c r="H136" s="3">
        <f t="shared" si="14"/>
        <v>28387267.550000012</v>
      </c>
      <c r="I136" s="3">
        <f t="shared" si="18"/>
        <v>50065117.160000011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4"/>
        <v>0</v>
      </c>
      <c r="I137" s="4">
        <f t="shared" si="18"/>
        <v>0</v>
      </c>
    </row>
    <row r="138" spans="2:9" x14ac:dyDescent="0.2">
      <c r="B138" s="16" t="s">
        <v>89</v>
      </c>
      <c r="C138" s="4">
        <v>21677849.610000003</v>
      </c>
      <c r="D138" s="4">
        <v>29862016.389999997</v>
      </c>
      <c r="E138" s="4">
        <v>214526.17</v>
      </c>
      <c r="F138" s="4">
        <v>59242732.250000015</v>
      </c>
      <c r="G138" s="4">
        <v>60502954.920000002</v>
      </c>
      <c r="H138" s="4">
        <f t="shared" si="14"/>
        <v>28387267.550000012</v>
      </c>
      <c r="I138" s="4">
        <f t="shared" si="18"/>
        <v>50065117.160000011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4"/>
        <v>0</v>
      </c>
      <c r="I139" s="4">
        <f t="shared" si="18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3">SUM(D141:D147)</f>
        <v>0</v>
      </c>
      <c r="E140" s="3">
        <f t="shared" si="23"/>
        <v>0</v>
      </c>
      <c r="F140" s="3">
        <f t="shared" si="23"/>
        <v>0</v>
      </c>
      <c r="G140" s="3">
        <f t="shared" si="23"/>
        <v>0</v>
      </c>
      <c r="H140" s="4">
        <f t="shared" si="14"/>
        <v>0</v>
      </c>
      <c r="I140" s="4">
        <f t="shared" si="18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4"/>
        <v>0</v>
      </c>
      <c r="I141" s="4">
        <f t="shared" si="18"/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61" si="24">+D142-E142+F142-G142</f>
        <v>0</v>
      </c>
      <c r="I142" s="4">
        <f t="shared" si="18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24"/>
        <v>0</v>
      </c>
      <c r="I143" s="4">
        <f t="shared" si="18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24"/>
        <v>0</v>
      </c>
      <c r="I144" s="4">
        <f t="shared" si="18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24"/>
        <v>0</v>
      </c>
      <c r="I145" s="4">
        <f t="shared" si="18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24"/>
        <v>0</v>
      </c>
      <c r="I146" s="4">
        <f t="shared" si="18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24"/>
        <v>0</v>
      </c>
      <c r="I147" s="4">
        <f t="shared" si="18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G148" si="25">SUM(D149:D151)</f>
        <v>0</v>
      </c>
      <c r="E148" s="3">
        <f t="shared" si="25"/>
        <v>0</v>
      </c>
      <c r="F148" s="3">
        <f t="shared" si="25"/>
        <v>0</v>
      </c>
      <c r="G148" s="3">
        <f t="shared" si="25"/>
        <v>0</v>
      </c>
      <c r="H148" s="4">
        <f t="shared" si="24"/>
        <v>0</v>
      </c>
      <c r="I148" s="4">
        <f t="shared" si="18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24"/>
        <v>0</v>
      </c>
      <c r="I149" s="4">
        <f t="shared" si="18"/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24"/>
        <v>0</v>
      </c>
      <c r="I150" s="4">
        <f t="shared" si="18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24"/>
        <v>0</v>
      </c>
      <c r="I151" s="4">
        <f t="shared" si="18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6">SUM(D153:D159)</f>
        <v>0</v>
      </c>
      <c r="E152" s="3">
        <f t="shared" si="26"/>
        <v>0</v>
      </c>
      <c r="F152" s="3">
        <f t="shared" si="26"/>
        <v>0</v>
      </c>
      <c r="G152" s="3">
        <f t="shared" si="26"/>
        <v>0</v>
      </c>
      <c r="H152" s="4">
        <f t="shared" si="24"/>
        <v>0</v>
      </c>
      <c r="I152" s="4">
        <f t="shared" si="18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24"/>
        <v>0</v>
      </c>
      <c r="I153" s="4">
        <f t="shared" si="18"/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24"/>
        <v>0</v>
      </c>
      <c r="I154" s="4">
        <f t="shared" si="18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24"/>
        <v>0</v>
      </c>
      <c r="I155" s="4">
        <f t="shared" si="18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24"/>
        <v>0</v>
      </c>
      <c r="I156" s="4">
        <f t="shared" si="18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24"/>
        <v>0</v>
      </c>
      <c r="I157" s="4">
        <f t="shared" si="18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24"/>
        <v>0</v>
      </c>
      <c r="I158" s="4">
        <f t="shared" si="18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24"/>
        <v>0</v>
      </c>
      <c r="I159" s="4">
        <f t="shared" si="18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112</v>
      </c>
      <c r="C161" s="6">
        <f>+C13+C87</f>
        <v>4411404658.6099997</v>
      </c>
      <c r="D161" s="6">
        <f t="shared" ref="D161:G161" si="27">+D13+D87</f>
        <v>549531426.3499999</v>
      </c>
      <c r="E161" s="6">
        <f t="shared" si="27"/>
        <v>109630849.67</v>
      </c>
      <c r="F161" s="6">
        <f t="shared" si="27"/>
        <v>2517686224.1899996</v>
      </c>
      <c r="G161" s="6">
        <f t="shared" si="27"/>
        <v>2517686224.1900001</v>
      </c>
      <c r="H161" s="3">
        <f t="shared" si="24"/>
        <v>439900576.67999935</v>
      </c>
      <c r="I161" s="3">
        <f t="shared" si="18"/>
        <v>4851305235.289999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G87 H14:H161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J11" sqref="J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5.33203125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Universidad de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149</v>
      </c>
      <c r="C8" s="89"/>
      <c r="D8" s="89"/>
      <c r="E8" s="89"/>
      <c r="F8" s="90"/>
    </row>
    <row r="9" spans="1:6" ht="22.5" x14ac:dyDescent="0.2">
      <c r="B9" s="80" t="s">
        <v>115</v>
      </c>
      <c r="C9" s="81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0"/>
      <c r="C10" s="81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1393641259.1199989</v>
      </c>
      <c r="E11" s="54">
        <f t="shared" ref="E11:F11" si="0">SUM(E12:E20)</f>
        <v>1359379642.1900003</v>
      </c>
      <c r="F11" s="55">
        <f t="shared" si="0"/>
        <v>34261616.929998569</v>
      </c>
    </row>
    <row r="12" spans="1:6" x14ac:dyDescent="0.2">
      <c r="B12" s="56">
        <v>1000</v>
      </c>
      <c r="C12" s="57" t="s">
        <v>124</v>
      </c>
      <c r="D12" s="58">
        <v>1089861218.3199987</v>
      </c>
      <c r="E12" s="58">
        <v>1072716757.7700001</v>
      </c>
      <c r="F12" s="59">
        <f>D12-E12</f>
        <v>17144460.549998641</v>
      </c>
    </row>
    <row r="13" spans="1:6" x14ac:dyDescent="0.2">
      <c r="B13" s="56">
        <v>2000</v>
      </c>
      <c r="C13" s="57" t="s">
        <v>125</v>
      </c>
      <c r="D13" s="58">
        <v>38285614.480000034</v>
      </c>
      <c r="E13" s="58">
        <v>36392622.919999979</v>
      </c>
      <c r="F13" s="59">
        <f t="shared" ref="F13:F20" si="1">D13-E13</f>
        <v>1892991.5600000545</v>
      </c>
    </row>
    <row r="14" spans="1:6" x14ac:dyDescent="0.2">
      <c r="B14" s="56">
        <v>3000</v>
      </c>
      <c r="C14" s="57" t="s">
        <v>126</v>
      </c>
      <c r="D14" s="58">
        <v>136253720.99999994</v>
      </c>
      <c r="E14" s="58">
        <v>129599561.34000005</v>
      </c>
      <c r="F14" s="59">
        <f t="shared" si="1"/>
        <v>6654159.6599998921</v>
      </c>
    </row>
    <row r="15" spans="1:6" x14ac:dyDescent="0.2">
      <c r="B15" s="56">
        <v>4000</v>
      </c>
      <c r="C15" s="57" t="s">
        <v>127</v>
      </c>
      <c r="D15" s="58">
        <v>66539255.509999983</v>
      </c>
      <c r="E15" s="58">
        <v>59151995.049999997</v>
      </c>
      <c r="F15" s="59">
        <f t="shared" si="1"/>
        <v>7387260.459999986</v>
      </c>
    </row>
    <row r="16" spans="1:6" x14ac:dyDescent="0.2">
      <c r="B16" s="56">
        <v>5000</v>
      </c>
      <c r="C16" s="57" t="s">
        <v>128</v>
      </c>
      <c r="D16" s="58">
        <v>21458408.93</v>
      </c>
      <c r="E16" s="58">
        <v>20768428.990000002</v>
      </c>
      <c r="F16" s="59">
        <f t="shared" si="1"/>
        <v>689979.93999999762</v>
      </c>
    </row>
    <row r="17" spans="2:6" x14ac:dyDescent="0.2">
      <c r="B17" s="56">
        <v>6000</v>
      </c>
      <c r="C17" s="57" t="s">
        <v>129</v>
      </c>
      <c r="D17" s="58">
        <v>41243040.88000001</v>
      </c>
      <c r="E17" s="58">
        <v>40750276.120000012</v>
      </c>
      <c r="F17" s="59">
        <f t="shared" si="1"/>
        <v>492764.75999999791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1559308456.4699984</v>
      </c>
      <c r="E21" s="61">
        <f t="shared" ref="E21:F21" si="2">SUM(E22:E30)</f>
        <v>1557216874.0099974</v>
      </c>
      <c r="F21" s="62">
        <f t="shared" si="2"/>
        <v>2091582.4600010738</v>
      </c>
    </row>
    <row r="22" spans="2:6" x14ac:dyDescent="0.2">
      <c r="B22" s="56">
        <v>1000</v>
      </c>
      <c r="C22" s="57" t="s">
        <v>124</v>
      </c>
      <c r="D22" s="58">
        <v>1417161378.9699984</v>
      </c>
      <c r="E22" s="58">
        <v>1417161364.3499973</v>
      </c>
      <c r="F22" s="59">
        <f>D22-E22</f>
        <v>14.620001077651978</v>
      </c>
    </row>
    <row r="23" spans="2:6" x14ac:dyDescent="0.2">
      <c r="B23" s="56">
        <v>2000</v>
      </c>
      <c r="C23" s="57" t="s">
        <v>125</v>
      </c>
      <c r="D23" s="58">
        <v>32508673.600000016</v>
      </c>
      <c r="E23" s="58">
        <v>31109029.290000021</v>
      </c>
      <c r="F23" s="59">
        <f t="shared" ref="F23:F29" si="3">D23-E23</f>
        <v>1399644.3099999949</v>
      </c>
    </row>
    <row r="24" spans="2:6" x14ac:dyDescent="0.2">
      <c r="B24" s="56">
        <v>3000</v>
      </c>
      <c r="C24" s="57" t="s">
        <v>126</v>
      </c>
      <c r="D24" s="58">
        <v>91149383.299999982</v>
      </c>
      <c r="E24" s="58">
        <v>90482459.769999981</v>
      </c>
      <c r="F24" s="59">
        <f t="shared" si="3"/>
        <v>666923.53000000119</v>
      </c>
    </row>
    <row r="25" spans="2:6" x14ac:dyDescent="0.2">
      <c r="B25" s="56">
        <v>4000</v>
      </c>
      <c r="C25" s="57" t="s">
        <v>127</v>
      </c>
      <c r="D25" s="58">
        <v>392755.91000000003</v>
      </c>
      <c r="E25" s="58">
        <v>367755.91000000003</v>
      </c>
      <c r="F25" s="59">
        <f t="shared" si="3"/>
        <v>25000</v>
      </c>
    </row>
    <row r="26" spans="2:6" x14ac:dyDescent="0.2">
      <c r="B26" s="56">
        <v>5000</v>
      </c>
      <c r="C26" s="57" t="s">
        <v>128</v>
      </c>
      <c r="D26" s="58">
        <v>888393.27999999991</v>
      </c>
      <c r="E26" s="58">
        <v>888393.27999999991</v>
      </c>
      <c r="F26" s="59">
        <f t="shared" si="3"/>
        <v>0</v>
      </c>
    </row>
    <row r="27" spans="2:6" x14ac:dyDescent="0.2">
      <c r="B27" s="56">
        <v>6000</v>
      </c>
      <c r="C27" s="57" t="s">
        <v>129</v>
      </c>
      <c r="D27" s="58">
        <v>17207871.409999996</v>
      </c>
      <c r="E27" s="58">
        <v>17207871.409999996</v>
      </c>
      <c r="F27" s="59">
        <f t="shared" si="3"/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2952949715.5899973</v>
      </c>
      <c r="E31" s="50">
        <f t="shared" ref="E31:F31" si="4">E11+E21</f>
        <v>2916596516.1999979</v>
      </c>
      <c r="F31" s="51">
        <f t="shared" si="4"/>
        <v>36353199.389999643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x14ac:dyDescent="0.2">
      <c r="C11" s="1" t="s">
        <v>152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152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topLeftCell="A5" workbookViewId="0">
      <selection activeCell="C9" sqref="C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  <c r="C9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2025-10-27T18:10:45Z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