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veron\Desktop\ARCHIVOS MODIFICADOS LDF\Definitivos\"/>
    </mc:Choice>
  </mc:AlternateContent>
  <xr:revisionPtr revIDLastSave="0" documentId="13_ncr:1_{B4884185-C1A4-4C7F-8D31-C044C5F9429B}" xr6:coauthVersionLast="45" xr6:coauthVersionMax="45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840" firstSheet="7" activeTab="19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9" l="1"/>
  <c r="G24" i="9" s="1"/>
  <c r="G31" i="9"/>
  <c r="G26" i="9"/>
  <c r="B24" i="9"/>
  <c r="G13" i="9"/>
  <c r="G14" i="9"/>
  <c r="G22" i="9"/>
  <c r="G23" i="9"/>
  <c r="G27" i="9"/>
  <c r="B28" i="9"/>
  <c r="C28" i="9"/>
  <c r="D28" i="9"/>
  <c r="E28" i="9"/>
  <c r="F28" i="9"/>
  <c r="G28" i="9"/>
  <c r="F9" i="9"/>
  <c r="F12" i="9"/>
  <c r="G17" i="9"/>
  <c r="F54" i="5" l="1"/>
  <c r="E54" i="5"/>
  <c r="D54" i="5"/>
  <c r="C54" i="5"/>
  <c r="B54" i="5"/>
  <c r="G63" i="5"/>
  <c r="G62" i="5"/>
  <c r="G61" i="5"/>
  <c r="G60" i="5"/>
  <c r="G59" i="5"/>
  <c r="G58" i="5"/>
  <c r="G54" i="5" s="1"/>
  <c r="G57" i="5"/>
  <c r="G56" i="5"/>
  <c r="G55" i="5"/>
  <c r="G53" i="5"/>
  <c r="G52" i="5"/>
  <c r="G51" i="5"/>
  <c r="G50" i="5"/>
  <c r="G49" i="5"/>
  <c r="G48" i="5"/>
  <c r="G47" i="5"/>
  <c r="G46" i="5"/>
  <c r="G45" i="5"/>
  <c r="G36" i="5"/>
  <c r="G34" i="5"/>
  <c r="G30" i="9" l="1"/>
  <c r="G29" i="9"/>
  <c r="C24" i="9"/>
  <c r="B21" i="9"/>
  <c r="G19" i="9"/>
  <c r="G18" i="9"/>
  <c r="G15" i="9"/>
  <c r="F63" i="1" l="1"/>
  <c r="E63" i="1"/>
  <c r="F68" i="1"/>
  <c r="E68" i="1"/>
  <c r="B38" i="1"/>
  <c r="C38" i="1"/>
  <c r="C9" i="1" l="1"/>
  <c r="B9" i="1"/>
  <c r="G74" i="5" l="1"/>
  <c r="G73" i="5"/>
  <c r="G68" i="5"/>
  <c r="G39" i="5"/>
  <c r="G38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7" i="6"/>
  <c r="G16" i="6"/>
  <c r="G15" i="6"/>
  <c r="G14" i="6"/>
  <c r="G13" i="6"/>
  <c r="G12" i="6"/>
  <c r="G11" i="6"/>
  <c r="G25" i="7"/>
  <c r="G24" i="7"/>
  <c r="G23" i="7"/>
  <c r="G22" i="7"/>
  <c r="G21" i="7"/>
  <c r="G20" i="7"/>
  <c r="G15" i="7"/>
  <c r="G14" i="7"/>
  <c r="G13" i="7"/>
  <c r="G12" i="7"/>
  <c r="G11" i="7"/>
  <c r="G10" i="7"/>
  <c r="G18" i="8"/>
  <c r="G17" i="8"/>
  <c r="G16" i="8"/>
  <c r="G15" i="8"/>
  <c r="G14" i="8"/>
  <c r="G13" i="8"/>
  <c r="G12" i="8"/>
  <c r="G11" i="8"/>
  <c r="C137" i="6" l="1"/>
  <c r="D137" i="6"/>
  <c r="E137" i="6"/>
  <c r="F137" i="6"/>
  <c r="T129" i="24" s="1"/>
  <c r="B137" i="6"/>
  <c r="C62" i="6"/>
  <c r="Q55" i="24" s="1"/>
  <c r="D62" i="6"/>
  <c r="R55" i="24" s="1"/>
  <c r="E62" i="6"/>
  <c r="S55" i="24" s="1"/>
  <c r="F62" i="6"/>
  <c r="B62" i="6"/>
  <c r="B8" i="10"/>
  <c r="C6" i="23"/>
  <c r="A2" i="14" s="1"/>
  <c r="P4" i="15"/>
  <c r="H25" i="23"/>
  <c r="G25" i="23"/>
  <c r="F25" i="23"/>
  <c r="D5" i="13" s="1"/>
  <c r="E25" i="23"/>
  <c r="D25" i="23"/>
  <c r="U3" i="27"/>
  <c r="U65" i="26"/>
  <c r="G71" i="8"/>
  <c r="U63" i="26" s="1"/>
  <c r="U62" i="26"/>
  <c r="U49" i="26"/>
  <c r="U41" i="26"/>
  <c r="U37" i="26"/>
  <c r="U31" i="26"/>
  <c r="G10" i="8"/>
  <c r="G19" i="8"/>
  <c r="U12" i="26" s="1"/>
  <c r="U27" i="26"/>
  <c r="G37" i="8"/>
  <c r="U30" i="26" s="1"/>
  <c r="G19" i="7"/>
  <c r="U3" i="25" s="1"/>
  <c r="G9" i="7"/>
  <c r="B10" i="6"/>
  <c r="P3" i="24" s="1"/>
  <c r="B18" i="6"/>
  <c r="B28" i="6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G157" i="6"/>
  <c r="G151" i="6"/>
  <c r="G148" i="6"/>
  <c r="G149" i="6"/>
  <c r="G147" i="6"/>
  <c r="G139" i="6"/>
  <c r="G140" i="6"/>
  <c r="G141" i="6"/>
  <c r="U133" i="24" s="1"/>
  <c r="G142" i="6"/>
  <c r="G143" i="6"/>
  <c r="G144" i="6"/>
  <c r="G145" i="6"/>
  <c r="U137" i="24" s="1"/>
  <c r="G138" i="6"/>
  <c r="G135" i="6"/>
  <c r="G136" i="6"/>
  <c r="G134" i="6"/>
  <c r="U126" i="24" s="1"/>
  <c r="G125" i="6"/>
  <c r="G126" i="6"/>
  <c r="G127" i="6"/>
  <c r="G128" i="6"/>
  <c r="U120" i="24" s="1"/>
  <c r="G129" i="6"/>
  <c r="G130" i="6"/>
  <c r="G131" i="6"/>
  <c r="G132" i="6"/>
  <c r="U124" i="24" s="1"/>
  <c r="G124" i="6"/>
  <c r="G115" i="6"/>
  <c r="G116" i="6"/>
  <c r="G117" i="6"/>
  <c r="U109" i="24" s="1"/>
  <c r="G118" i="6"/>
  <c r="G119" i="6"/>
  <c r="G120" i="6"/>
  <c r="G121" i="6"/>
  <c r="U113" i="24" s="1"/>
  <c r="G122" i="6"/>
  <c r="G114" i="6"/>
  <c r="G105" i="6"/>
  <c r="U97" i="24" s="1"/>
  <c r="G106" i="6"/>
  <c r="U98" i="24" s="1"/>
  <c r="G107" i="6"/>
  <c r="G108" i="6"/>
  <c r="G109" i="6"/>
  <c r="G110" i="6"/>
  <c r="U102" i="24" s="1"/>
  <c r="G111" i="6"/>
  <c r="G112" i="6"/>
  <c r="U104" i="24" s="1"/>
  <c r="G104" i="6"/>
  <c r="G95" i="6"/>
  <c r="G96" i="6"/>
  <c r="G97" i="6"/>
  <c r="G98" i="6"/>
  <c r="U90" i="24" s="1"/>
  <c r="G99" i="6"/>
  <c r="U91" i="24" s="1"/>
  <c r="G100" i="6"/>
  <c r="G101" i="6"/>
  <c r="U93" i="24" s="1"/>
  <c r="G102" i="6"/>
  <c r="U94" i="24" s="1"/>
  <c r="G94" i="6"/>
  <c r="U86" i="24" s="1"/>
  <c r="G87" i="6"/>
  <c r="G88" i="6"/>
  <c r="U80" i="24" s="1"/>
  <c r="G89" i="6"/>
  <c r="U81" i="24" s="1"/>
  <c r="G90" i="6"/>
  <c r="U82" i="24" s="1"/>
  <c r="G91" i="6"/>
  <c r="G92" i="6"/>
  <c r="U84" i="24" s="1"/>
  <c r="G86" i="6"/>
  <c r="G77" i="6"/>
  <c r="G78" i="6"/>
  <c r="G79" i="6"/>
  <c r="G80" i="6"/>
  <c r="U73" i="24" s="1"/>
  <c r="G81" i="6"/>
  <c r="U74" i="24" s="1"/>
  <c r="G82" i="6"/>
  <c r="G76" i="6"/>
  <c r="G73" i="6"/>
  <c r="G74" i="6"/>
  <c r="G72" i="6"/>
  <c r="G64" i="6"/>
  <c r="U57" i="24" s="1"/>
  <c r="G65" i="6"/>
  <c r="U58" i="24" s="1"/>
  <c r="G66" i="6"/>
  <c r="U59" i="24" s="1"/>
  <c r="G67" i="6"/>
  <c r="G68" i="6"/>
  <c r="U61" i="24" s="1"/>
  <c r="G69" i="6"/>
  <c r="U62" i="24" s="1"/>
  <c r="G70" i="6"/>
  <c r="U63" i="24" s="1"/>
  <c r="G63" i="6"/>
  <c r="G60" i="6"/>
  <c r="G61" i="6"/>
  <c r="G59" i="6"/>
  <c r="G50" i="6"/>
  <c r="G51" i="6"/>
  <c r="G52" i="6"/>
  <c r="G53" i="6"/>
  <c r="U46" i="24" s="1"/>
  <c r="G54" i="6"/>
  <c r="G55" i="6"/>
  <c r="U48" i="24" s="1"/>
  <c r="G56" i="6"/>
  <c r="G57" i="6"/>
  <c r="G49" i="6"/>
  <c r="G40" i="6"/>
  <c r="G41" i="6"/>
  <c r="G42" i="6"/>
  <c r="G43" i="6"/>
  <c r="G44" i="6"/>
  <c r="G45" i="6"/>
  <c r="G46" i="6"/>
  <c r="U39" i="24" s="1"/>
  <c r="G47" i="6"/>
  <c r="G39" i="6"/>
  <c r="U32" i="24" s="1"/>
  <c r="G30" i="6"/>
  <c r="U23" i="24" s="1"/>
  <c r="G31" i="6"/>
  <c r="U24" i="24" s="1"/>
  <c r="G32" i="6"/>
  <c r="G33" i="6"/>
  <c r="G34" i="6"/>
  <c r="U27" i="24" s="1"/>
  <c r="G35" i="6"/>
  <c r="U28" i="24" s="1"/>
  <c r="G36" i="6"/>
  <c r="G37" i="6"/>
  <c r="G29" i="6"/>
  <c r="G20" i="6"/>
  <c r="U13" i="24" s="1"/>
  <c r="G21" i="6"/>
  <c r="G22" i="6"/>
  <c r="G23" i="6"/>
  <c r="G24" i="6"/>
  <c r="U17" i="24" s="1"/>
  <c r="G25" i="6"/>
  <c r="G26" i="6"/>
  <c r="G27" i="6"/>
  <c r="G19" i="6"/>
  <c r="B7" i="13"/>
  <c r="G10" i="6"/>
  <c r="U27" i="20"/>
  <c r="U28" i="20"/>
  <c r="G37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/>
  <c r="Q22" i="31" s="1"/>
  <c r="D7" i="13"/>
  <c r="D29" i="13" s="1"/>
  <c r="R22" i="31" s="1"/>
  <c r="E7" i="13"/>
  <c r="F7" i="13"/>
  <c r="G7" i="13"/>
  <c r="U2" i="31" s="1"/>
  <c r="Q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E31" i="12" s="1"/>
  <c r="S23" i="30" s="1"/>
  <c r="S15" i="30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P2" i="30" s="1"/>
  <c r="C7" i="12"/>
  <c r="D7" i="12"/>
  <c r="R2" i="30" s="1"/>
  <c r="E7" i="12"/>
  <c r="F7" i="12"/>
  <c r="F31" i="12" s="1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 s="1"/>
  <c r="F36" i="12"/>
  <c r="T27" i="30" s="1"/>
  <c r="G36" i="12"/>
  <c r="U27" i="30" s="1"/>
  <c r="S2" i="30"/>
  <c r="T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D30" i="11" s="1"/>
  <c r="R22" i="29" s="1"/>
  <c r="E19" i="11"/>
  <c r="S12" i="29" s="1"/>
  <c r="F19" i="11"/>
  <c r="T12" i="29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E30" i="11"/>
  <c r="S22" i="29" s="1"/>
  <c r="F8" i="11"/>
  <c r="G8" i="11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F32" i="10" s="1"/>
  <c r="T23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D16" i="9"/>
  <c r="R9" i="27" s="1"/>
  <c r="E12" i="9"/>
  <c r="E9" i="9" s="1"/>
  <c r="S2" i="27" s="1"/>
  <c r="E16" i="9"/>
  <c r="S9" i="27" s="1"/>
  <c r="T2" i="27"/>
  <c r="F16" i="9"/>
  <c r="G16" i="9"/>
  <c r="U9" i="27" s="1"/>
  <c r="Q3" i="27"/>
  <c r="R3" i="27"/>
  <c r="S3" i="27"/>
  <c r="T3" i="27"/>
  <c r="Q4" i="27"/>
  <c r="R4" i="27"/>
  <c r="S4" i="27"/>
  <c r="T4" i="27"/>
  <c r="U4" i="27"/>
  <c r="R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Q20" i="27"/>
  <c r="D24" i="9"/>
  <c r="R20" i="27"/>
  <c r="E24" i="9"/>
  <c r="S20" i="27"/>
  <c r="F24" i="9"/>
  <c r="T20" i="27"/>
  <c r="U16" i="27"/>
  <c r="U20" i="27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B9" i="9" s="1"/>
  <c r="P2" i="27" s="1"/>
  <c r="P10" i="27"/>
  <c r="P11" i="27"/>
  <c r="P12" i="27"/>
  <c r="P20" i="27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Q12" i="26" s="1"/>
  <c r="C27" i="8"/>
  <c r="Q20" i="26" s="1"/>
  <c r="C37" i="8"/>
  <c r="D10" i="8"/>
  <c r="R3" i="26" s="1"/>
  <c r="D19" i="8"/>
  <c r="D27" i="8"/>
  <c r="D37" i="8"/>
  <c r="E10" i="8"/>
  <c r="S3" i="26" s="1"/>
  <c r="E19" i="8"/>
  <c r="E27" i="8"/>
  <c r="S20" i="26" s="1"/>
  <c r="E37" i="8"/>
  <c r="S30" i="26" s="1"/>
  <c r="F10" i="8"/>
  <c r="T3" i="26" s="1"/>
  <c r="F19" i="8"/>
  <c r="T12" i="26" s="1"/>
  <c r="F27" i="8"/>
  <c r="F37" i="8"/>
  <c r="T30" i="26" s="1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R12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C43" i="8" s="1"/>
  <c r="C61" i="8"/>
  <c r="Q53" i="26" s="1"/>
  <c r="C71" i="8"/>
  <c r="Q63" i="26" s="1"/>
  <c r="D44" i="8"/>
  <c r="R36" i="26" s="1"/>
  <c r="D53" i="8"/>
  <c r="D61" i="8"/>
  <c r="R53" i="26" s="1"/>
  <c r="D71" i="8"/>
  <c r="E44" i="8"/>
  <c r="S36" i="26" s="1"/>
  <c r="E53" i="8"/>
  <c r="S45" i="26" s="1"/>
  <c r="E61" i="8"/>
  <c r="S53" i="26" s="1"/>
  <c r="E71" i="8"/>
  <c r="S63" i="26" s="1"/>
  <c r="F44" i="8"/>
  <c r="T36" i="26" s="1"/>
  <c r="F53" i="8"/>
  <c r="T45" i="26" s="1"/>
  <c r="F61" i="8"/>
  <c r="T53" i="26" s="1"/>
  <c r="F71" i="8"/>
  <c r="G44" i="8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R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B71" i="8"/>
  <c r="P63" i="26" s="1"/>
  <c r="B10" i="8"/>
  <c r="P3" i="26" s="1"/>
  <c r="B19" i="8"/>
  <c r="B27" i="8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E19" i="7"/>
  <c r="S3" i="25" s="1"/>
  <c r="D9" i="7"/>
  <c r="R2" i="25" s="1"/>
  <c r="D19" i="7"/>
  <c r="R3" i="25" s="1"/>
  <c r="C9" i="7"/>
  <c r="C19" i="7"/>
  <c r="Q3" i="25" s="1"/>
  <c r="B9" i="7"/>
  <c r="B19" i="7"/>
  <c r="P3" i="25" s="1"/>
  <c r="A3" i="25"/>
  <c r="A4" i="25"/>
  <c r="A2" i="25"/>
  <c r="A87" i="24"/>
  <c r="C85" i="6"/>
  <c r="Q77" i="24" s="1"/>
  <c r="C93" i="6"/>
  <c r="C103" i="6"/>
  <c r="Q95" i="24" s="1"/>
  <c r="C113" i="6"/>
  <c r="C123" i="6"/>
  <c r="C133" i="6"/>
  <c r="Q125" i="24" s="1"/>
  <c r="C146" i="6"/>
  <c r="C150" i="6"/>
  <c r="D85" i="6"/>
  <c r="D93" i="6"/>
  <c r="R85" i="24" s="1"/>
  <c r="D103" i="6"/>
  <c r="R95" i="24" s="1"/>
  <c r="D113" i="6"/>
  <c r="R105" i="24" s="1"/>
  <c r="D123" i="6"/>
  <c r="D133" i="6"/>
  <c r="R125" i="24" s="1"/>
  <c r="D146" i="6"/>
  <c r="R138" i="24" s="1"/>
  <c r="D150" i="6"/>
  <c r="R142" i="24" s="1"/>
  <c r="E85" i="6"/>
  <c r="S77" i="24" s="1"/>
  <c r="E93" i="6"/>
  <c r="S85" i="24" s="1"/>
  <c r="E103" i="6"/>
  <c r="E113" i="6"/>
  <c r="E123" i="6"/>
  <c r="E133" i="6"/>
  <c r="S125" i="24" s="1"/>
  <c r="E146" i="6"/>
  <c r="S138" i="24" s="1"/>
  <c r="E150" i="6"/>
  <c r="S142" i="24" s="1"/>
  <c r="F85" i="6"/>
  <c r="T77" i="24" s="1"/>
  <c r="F93" i="6"/>
  <c r="F103" i="6"/>
  <c r="F113" i="6"/>
  <c r="F123" i="6"/>
  <c r="F133" i="6"/>
  <c r="T125" i="24" s="1"/>
  <c r="F146" i="6"/>
  <c r="T138" i="24" s="1"/>
  <c r="F150" i="6"/>
  <c r="T142" i="24" s="1"/>
  <c r="G85" i="6"/>
  <c r="U77" i="24" s="1"/>
  <c r="G113" i="6"/>
  <c r="U105" i="24" s="1"/>
  <c r="R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S95" i="24"/>
  <c r="T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Q105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Q115" i="24"/>
  <c r="R115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Q126" i="24"/>
  <c r="R126" i="24"/>
  <c r="S126" i="24"/>
  <c r="T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Q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C38" i="6"/>
  <c r="C48" i="6"/>
  <c r="Q41" i="24" s="1"/>
  <c r="C58" i="6"/>
  <c r="Q51" i="24" s="1"/>
  <c r="C71" i="6"/>
  <c r="C75" i="6"/>
  <c r="Q68" i="24" s="1"/>
  <c r="D10" i="6"/>
  <c r="R3" i="24" s="1"/>
  <c r="D18" i="6"/>
  <c r="D28" i="6"/>
  <c r="D38" i="6"/>
  <c r="D48" i="6"/>
  <c r="D58" i="6"/>
  <c r="R51" i="24" s="1"/>
  <c r="D71" i="6"/>
  <c r="R64" i="24" s="1"/>
  <c r="D75" i="6"/>
  <c r="E10" i="6"/>
  <c r="S3" i="24" s="1"/>
  <c r="E18" i="6"/>
  <c r="E28" i="6"/>
  <c r="S21" i="24" s="1"/>
  <c r="E38" i="6"/>
  <c r="S31" i="24" s="1"/>
  <c r="E48" i="6"/>
  <c r="S41" i="24" s="1"/>
  <c r="E58" i="6"/>
  <c r="S51" i="24" s="1"/>
  <c r="E71" i="6"/>
  <c r="S64" i="24" s="1"/>
  <c r="E75" i="6"/>
  <c r="F10" i="6"/>
  <c r="T3" i="24" s="1"/>
  <c r="F18" i="6"/>
  <c r="F9" i="6" s="1"/>
  <c r="F28" i="6"/>
  <c r="T21" i="24" s="1"/>
  <c r="F38" i="6"/>
  <c r="F48" i="6"/>
  <c r="T41" i="24" s="1"/>
  <c r="F58" i="6"/>
  <c r="F71" i="6"/>
  <c r="T64" i="24" s="1"/>
  <c r="F75" i="6"/>
  <c r="T68" i="24" s="1"/>
  <c r="B85" i="6"/>
  <c r="B93" i="6"/>
  <c r="P85" i="24" s="1"/>
  <c r="B103" i="6"/>
  <c r="P95" i="24" s="1"/>
  <c r="B113" i="6"/>
  <c r="B123" i="6"/>
  <c r="P115" i="24" s="1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S11" i="24"/>
  <c r="T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T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U40" i="24"/>
  <c r="R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T51" i="24"/>
  <c r="Q52" i="24"/>
  <c r="R52" i="24"/>
  <c r="S52" i="24"/>
  <c r="T52" i="24"/>
  <c r="Q53" i="24"/>
  <c r="R53" i="24"/>
  <c r="S53" i="24"/>
  <c r="T53" i="24"/>
  <c r="U53" i="24"/>
  <c r="Q54" i="24"/>
  <c r="R54" i="24"/>
  <c r="S54" i="24"/>
  <c r="T54" i="24"/>
  <c r="U54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Q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R68" i="24"/>
  <c r="S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4" i="20"/>
  <c r="U25" i="20"/>
  <c r="U26" i="20"/>
  <c r="U30" i="20"/>
  <c r="U31" i="20"/>
  <c r="U32" i="20"/>
  <c r="U33" i="20"/>
  <c r="U37" i="20"/>
  <c r="U40" i="20"/>
  <c r="U41" i="20"/>
  <c r="U44" i="20"/>
  <c r="U45" i="20"/>
  <c r="U38" i="20"/>
  <c r="U39" i="20"/>
  <c r="U42" i="20"/>
  <c r="U43" i="20"/>
  <c r="U47" i="20"/>
  <c r="U48" i="20"/>
  <c r="U49" i="20"/>
  <c r="U50" i="20"/>
  <c r="U51" i="20"/>
  <c r="U52" i="20"/>
  <c r="U53" i="20"/>
  <c r="U54" i="20"/>
  <c r="U55" i="20"/>
  <c r="G67" i="5"/>
  <c r="U57" i="20" s="1"/>
  <c r="U58" i="20"/>
  <c r="U60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Q30" i="20"/>
  <c r="R30" i="20"/>
  <c r="S30" i="20"/>
  <c r="T30" i="20"/>
  <c r="C37" i="5"/>
  <c r="Q31" i="20" s="1"/>
  <c r="D37" i="5"/>
  <c r="R31" i="20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F41" i="5"/>
  <c r="T34" i="20" s="1"/>
  <c r="Q37" i="20"/>
  <c r="R37" i="20"/>
  <c r="S37" i="20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P46" i="20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F5" i="13"/>
  <c r="E5" i="13"/>
  <c r="C5" i="13"/>
  <c r="B5" i="13"/>
  <c r="E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G5" i="13"/>
  <c r="G5" i="12"/>
  <c r="C11" i="23"/>
  <c r="A2" i="12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V3" i="17" s="1"/>
  <c r="G8" i="3"/>
  <c r="U3" i="17" s="1"/>
  <c r="E8" i="3"/>
  <c r="E20" i="3" s="1"/>
  <c r="S5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53" i="4"/>
  <c r="P30" i="18" s="1"/>
  <c r="B49" i="4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27" i="18"/>
  <c r="P28" i="18"/>
  <c r="P29" i="18"/>
  <c r="P20" i="18"/>
  <c r="P21" i="18"/>
  <c r="P23" i="18"/>
  <c r="P24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F42" i="1"/>
  <c r="Q91" i="15" s="1"/>
  <c r="Q106" i="15"/>
  <c r="Q107" i="15"/>
  <c r="Q108" i="15"/>
  <c r="Q109" i="15"/>
  <c r="Q110" i="15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P71" i="15" s="1"/>
  <c r="E27" i="1"/>
  <c r="P76" i="15" s="1"/>
  <c r="E31" i="1"/>
  <c r="P80" i="15" s="1"/>
  <c r="E38" i="1"/>
  <c r="P87" i="15" s="1"/>
  <c r="E42" i="1"/>
  <c r="P91" i="15" s="1"/>
  <c r="E57" i="1"/>
  <c r="P103" i="15" s="1"/>
  <c r="P110" i="15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Q4" i="15"/>
  <c r="C17" i="1"/>
  <c r="C25" i="1"/>
  <c r="Q20" i="15" s="1"/>
  <c r="C31" i="1"/>
  <c r="Q34" i="15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P34" i="15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D68" i="4"/>
  <c r="R36" i="18" s="1"/>
  <c r="C64" i="4"/>
  <c r="Q33" i="18" s="1"/>
  <c r="D64" i="4"/>
  <c r="R33" i="18" s="1"/>
  <c r="C63" i="4"/>
  <c r="Q32" i="18" s="1"/>
  <c r="D63" i="4"/>
  <c r="R32" i="18" s="1"/>
  <c r="C48" i="4"/>
  <c r="C55" i="4"/>
  <c r="Q31" i="18" s="1"/>
  <c r="D55" i="4"/>
  <c r="C53" i="4"/>
  <c r="Q30" i="18" s="1"/>
  <c r="D53" i="4"/>
  <c r="R30" i="18" s="1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Q19" i="18" s="1"/>
  <c r="D37" i="4"/>
  <c r="R19" i="18" s="1"/>
  <c r="C17" i="4"/>
  <c r="C13" i="4"/>
  <c r="Q6" i="18" s="1"/>
  <c r="D13" i="4"/>
  <c r="R6" i="18" s="1"/>
  <c r="S17" i="16"/>
  <c r="V15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C8" i="2" s="1"/>
  <c r="C20" i="2" s="1"/>
  <c r="Q13" i="16" s="1"/>
  <c r="Q4" i="16"/>
  <c r="D9" i="2"/>
  <c r="R4" i="16" s="1"/>
  <c r="E9" i="2"/>
  <c r="S4" i="16"/>
  <c r="F9" i="2"/>
  <c r="T4" i="16" s="1"/>
  <c r="G9" i="2"/>
  <c r="U4" i="16" s="1"/>
  <c r="H9" i="2"/>
  <c r="V4" i="16" s="1"/>
  <c r="B9" i="2"/>
  <c r="P4" i="16"/>
  <c r="Q9" i="18"/>
  <c r="R31" i="18"/>
  <c r="Q36" i="18"/>
  <c r="Q37" i="18"/>
  <c r="Q67" i="15"/>
  <c r="T2" i="25"/>
  <c r="Q2" i="25"/>
  <c r="C9" i="9" l="1"/>
  <c r="Q2" i="27" s="1"/>
  <c r="T5" i="27"/>
  <c r="T14" i="16"/>
  <c r="C72" i="4"/>
  <c r="C74" i="4" s="1"/>
  <c r="Q39" i="18" s="1"/>
  <c r="T29" i="20"/>
  <c r="G35" i="5"/>
  <c r="U29" i="20" s="1"/>
  <c r="G32" i="10"/>
  <c r="U23" i="28" s="1"/>
  <c r="D9" i="9"/>
  <c r="R2" i="27" s="1"/>
  <c r="C84" i="6"/>
  <c r="Q76" i="24" s="1"/>
  <c r="Q12" i="15"/>
  <c r="C47" i="1"/>
  <c r="D41" i="5"/>
  <c r="R34" i="20" s="1"/>
  <c r="Q9" i="27"/>
  <c r="S5" i="27"/>
  <c r="B32" i="10"/>
  <c r="P23" i="28" s="1"/>
  <c r="E32" i="10"/>
  <c r="S23" i="28" s="1"/>
  <c r="T21" i="28"/>
  <c r="D32" i="10"/>
  <c r="R23" i="28" s="1"/>
  <c r="B31" i="12"/>
  <c r="P23" i="30" s="1"/>
  <c r="R2" i="31"/>
  <c r="G38" i="6"/>
  <c r="U31" i="24" s="1"/>
  <c r="G58" i="6"/>
  <c r="U51" i="24" s="1"/>
  <c r="G75" i="6"/>
  <c r="U68" i="24" s="1"/>
  <c r="G146" i="6"/>
  <c r="U138" i="24" s="1"/>
  <c r="G150" i="6"/>
  <c r="U142" i="24" s="1"/>
  <c r="D57" i="4"/>
  <c r="D59" i="4" s="1"/>
  <c r="H8" i="2"/>
  <c r="H20" i="2" s="1"/>
  <c r="V13" i="16" s="1"/>
  <c r="D72" i="4"/>
  <c r="D74" i="4" s="1"/>
  <c r="R39" i="18" s="1"/>
  <c r="D44" i="4"/>
  <c r="R25" i="18" s="1"/>
  <c r="B9" i="8"/>
  <c r="P2" i="26" s="1"/>
  <c r="D9" i="8"/>
  <c r="R2" i="26" s="1"/>
  <c r="C32" i="10"/>
  <c r="Q23" i="28" s="1"/>
  <c r="D31" i="12"/>
  <c r="R23" i="30" s="1"/>
  <c r="G28" i="6"/>
  <c r="U21" i="24" s="1"/>
  <c r="G71" i="6"/>
  <c r="U64" i="24" s="1"/>
  <c r="P12" i="15"/>
  <c r="B47" i="1"/>
  <c r="B57" i="4"/>
  <c r="B59" i="4" s="1"/>
  <c r="E6" i="10"/>
  <c r="Q85" i="24"/>
  <c r="R20" i="26"/>
  <c r="P9" i="27"/>
  <c r="E21" i="9"/>
  <c r="E33" i="9" s="1"/>
  <c r="S24" i="27" s="1"/>
  <c r="R12" i="29"/>
  <c r="G29" i="13"/>
  <c r="U22" i="31" s="1"/>
  <c r="I20" i="3"/>
  <c r="W5" i="17" s="1"/>
  <c r="K14" i="3"/>
  <c r="Y4" i="17" s="1"/>
  <c r="H20" i="3"/>
  <c r="V5" i="17" s="1"/>
  <c r="S3" i="17"/>
  <c r="K8" i="3"/>
  <c r="Y3" i="17" s="1"/>
  <c r="B44" i="4"/>
  <c r="P25" i="18" s="1"/>
  <c r="P19" i="18"/>
  <c r="C57" i="4"/>
  <c r="C59" i="4" s="1"/>
  <c r="B72" i="4"/>
  <c r="B74" i="4" s="1"/>
  <c r="P39" i="18" s="1"/>
  <c r="P32" i="18"/>
  <c r="D65" i="5"/>
  <c r="R56" i="20" s="1"/>
  <c r="B65" i="5"/>
  <c r="P56" i="20" s="1"/>
  <c r="F65" i="5"/>
  <c r="T56" i="20" s="1"/>
  <c r="C65" i="5"/>
  <c r="Q56" i="20" s="1"/>
  <c r="E65" i="5"/>
  <c r="S56" i="20" s="1"/>
  <c r="C41" i="5"/>
  <c r="Q34" i="20" s="1"/>
  <c r="E41" i="5"/>
  <c r="S34" i="20" s="1"/>
  <c r="U141" i="24"/>
  <c r="G133" i="6"/>
  <c r="U125" i="24" s="1"/>
  <c r="G123" i="6"/>
  <c r="U115" i="24" s="1"/>
  <c r="B84" i="6"/>
  <c r="P76" i="24" s="1"/>
  <c r="U70" i="24"/>
  <c r="U52" i="24"/>
  <c r="G48" i="6"/>
  <c r="U41" i="24" s="1"/>
  <c r="U35" i="24"/>
  <c r="U22" i="24"/>
  <c r="E9" i="6"/>
  <c r="S2" i="24" s="1"/>
  <c r="C9" i="6"/>
  <c r="C159" i="6" s="1"/>
  <c r="Q150" i="24" s="1"/>
  <c r="F29" i="7"/>
  <c r="T4" i="25" s="1"/>
  <c r="C29" i="7"/>
  <c r="Q4" i="25" s="1"/>
  <c r="D29" i="7"/>
  <c r="R4" i="25" s="1"/>
  <c r="B29" i="7"/>
  <c r="P4" i="25" s="1"/>
  <c r="P2" i="25"/>
  <c r="E43" i="8"/>
  <c r="D43" i="8"/>
  <c r="R35" i="26" s="1"/>
  <c r="F9" i="8"/>
  <c r="T2" i="26" s="1"/>
  <c r="B30" i="11"/>
  <c r="P22" i="29" s="1"/>
  <c r="F30" i="11"/>
  <c r="T22" i="29" s="1"/>
  <c r="E29" i="13"/>
  <c r="S22" i="31" s="1"/>
  <c r="S2" i="31"/>
  <c r="Q3" i="16"/>
  <c r="G8" i="2"/>
  <c r="G20" i="2" s="1"/>
  <c r="U13" i="16" s="1"/>
  <c r="D8" i="2"/>
  <c r="D20" i="2" s="1"/>
  <c r="R13" i="16" s="1"/>
  <c r="E47" i="1"/>
  <c r="E59" i="1" s="1"/>
  <c r="P104" i="15" s="1"/>
  <c r="F47" i="1"/>
  <c r="F59" i="1" s="1"/>
  <c r="P67" i="15"/>
  <c r="C6" i="10"/>
  <c r="B6" i="1"/>
  <c r="D6" i="10"/>
  <c r="D5" i="12"/>
  <c r="A2" i="11"/>
  <c r="C7" i="23"/>
  <c r="A2" i="10"/>
  <c r="U3" i="16"/>
  <c r="G29" i="7"/>
  <c r="U4" i="25" s="1"/>
  <c r="U2" i="25"/>
  <c r="U46" i="20"/>
  <c r="T2" i="24"/>
  <c r="D77" i="8"/>
  <c r="R68" i="26" s="1"/>
  <c r="G30" i="11"/>
  <c r="U22" i="29" s="1"/>
  <c r="U2" i="29"/>
  <c r="G28" i="5"/>
  <c r="U22" i="20" s="1"/>
  <c r="U23" i="20"/>
  <c r="G27" i="8"/>
  <c r="U20" i="26" s="1"/>
  <c r="V3" i="16"/>
  <c r="F8" i="2"/>
  <c r="C44" i="4"/>
  <c r="E8" i="2"/>
  <c r="W3" i="17"/>
  <c r="Q57" i="15"/>
  <c r="F79" i="1"/>
  <c r="Q119" i="15" s="1"/>
  <c r="A2" i="13"/>
  <c r="B6" i="10"/>
  <c r="F6" i="10"/>
  <c r="B41" i="5"/>
  <c r="U61" i="20"/>
  <c r="P105" i="24"/>
  <c r="E84" i="6"/>
  <c r="S76" i="24" s="1"/>
  <c r="T16" i="27"/>
  <c r="F21" i="9"/>
  <c r="D21" i="9"/>
  <c r="R16" i="27"/>
  <c r="C31" i="12"/>
  <c r="Q23" i="30" s="1"/>
  <c r="Q2" i="30"/>
  <c r="U36" i="26"/>
  <c r="B8" i="2"/>
  <c r="Q26" i="18"/>
  <c r="E79" i="1"/>
  <c r="P119" i="15" s="1"/>
  <c r="P106" i="15"/>
  <c r="J20" i="3"/>
  <c r="X5" i="17" s="1"/>
  <c r="R11" i="24"/>
  <c r="D9" i="6"/>
  <c r="B43" i="8"/>
  <c r="P45" i="26"/>
  <c r="U3" i="26"/>
  <c r="P16" i="27"/>
  <c r="G20" i="3"/>
  <c r="U5" i="17" s="1"/>
  <c r="S105" i="24"/>
  <c r="T85" i="24"/>
  <c r="F84" i="6"/>
  <c r="T76" i="24" s="1"/>
  <c r="U23" i="26"/>
  <c r="S35" i="26"/>
  <c r="E9" i="8"/>
  <c r="S2" i="26" s="1"/>
  <c r="C21" i="9"/>
  <c r="Q16" i="27"/>
  <c r="G31" i="12"/>
  <c r="U23" i="30" s="1"/>
  <c r="U2" i="30"/>
  <c r="B29" i="13"/>
  <c r="P22" i="31" s="1"/>
  <c r="P2" i="31"/>
  <c r="G93" i="6"/>
  <c r="U89" i="24"/>
  <c r="G103" i="6"/>
  <c r="U95" i="24" s="1"/>
  <c r="B9" i="6"/>
  <c r="G53" i="8"/>
  <c r="U45" i="26" s="1"/>
  <c r="U46" i="26"/>
  <c r="G61" i="8"/>
  <c r="U53" i="26" s="1"/>
  <c r="U58" i="26"/>
  <c r="G12" i="9"/>
  <c r="U7" i="27"/>
  <c r="G21" i="9"/>
  <c r="P37" i="20"/>
  <c r="U44" i="24"/>
  <c r="U100" i="24"/>
  <c r="D84" i="6"/>
  <c r="R76" i="24" s="1"/>
  <c r="E29" i="7"/>
  <c r="S4" i="25" s="1"/>
  <c r="S2" i="25"/>
  <c r="Q35" i="26"/>
  <c r="C30" i="11"/>
  <c r="Q22" i="29" s="1"/>
  <c r="Q2" i="29"/>
  <c r="F29" i="13"/>
  <c r="T22" i="31" s="1"/>
  <c r="T2" i="31"/>
  <c r="G16" i="5"/>
  <c r="G18" i="6"/>
  <c r="G62" i="6"/>
  <c r="U55" i="24" s="1"/>
  <c r="G137" i="6"/>
  <c r="U129" i="24" s="1"/>
  <c r="F43" i="8"/>
  <c r="C9" i="8"/>
  <c r="Q2" i="26" s="1"/>
  <c r="Q38" i="18" l="1"/>
  <c r="R38" i="18"/>
  <c r="D70" i="5"/>
  <c r="S13" i="27"/>
  <c r="G9" i="8"/>
  <c r="U2" i="26" s="1"/>
  <c r="K20" i="3"/>
  <c r="Y5" i="17" s="1"/>
  <c r="P38" i="18"/>
  <c r="D8" i="4"/>
  <c r="R5" i="18"/>
  <c r="F70" i="5"/>
  <c r="C70" i="5"/>
  <c r="E70" i="5"/>
  <c r="E159" i="6"/>
  <c r="S150" i="24" s="1"/>
  <c r="Q2" i="24"/>
  <c r="C77" i="8"/>
  <c r="Q68" i="26" s="1"/>
  <c r="R3" i="16"/>
  <c r="Q95" i="15"/>
  <c r="P95" i="15"/>
  <c r="A2" i="6"/>
  <c r="A2" i="8"/>
  <c r="A2" i="3"/>
  <c r="A2" i="5"/>
  <c r="A2" i="9"/>
  <c r="A2" i="7"/>
  <c r="A2" i="2"/>
  <c r="A2" i="1"/>
  <c r="A2" i="4"/>
  <c r="U10" i="20"/>
  <c r="G41" i="5"/>
  <c r="Q25" i="18"/>
  <c r="F81" i="1"/>
  <c r="Q120" i="15" s="1"/>
  <c r="Q104" i="15"/>
  <c r="U13" i="27"/>
  <c r="C33" i="9"/>
  <c r="Q24" i="27" s="1"/>
  <c r="Q13" i="27"/>
  <c r="E77" i="8"/>
  <c r="S68" i="26" s="1"/>
  <c r="Q42" i="15"/>
  <c r="C62" i="1"/>
  <c r="Q54" i="15" s="1"/>
  <c r="B70" i="5"/>
  <c r="P34" i="20"/>
  <c r="B77" i="8"/>
  <c r="P68" i="26" s="1"/>
  <c r="P35" i="26"/>
  <c r="G43" i="8"/>
  <c r="P5" i="18"/>
  <c r="B8" i="4"/>
  <c r="T35" i="26"/>
  <c r="F77" i="8"/>
  <c r="T68" i="26" s="1"/>
  <c r="B159" i="6"/>
  <c r="P150" i="24" s="1"/>
  <c r="P2" i="24"/>
  <c r="P42" i="15"/>
  <c r="B62" i="1"/>
  <c r="P54" i="15" s="1"/>
  <c r="T13" i="27"/>
  <c r="F33" i="9"/>
  <c r="T24" i="27" s="1"/>
  <c r="G65" i="5"/>
  <c r="U56" i="20" s="1"/>
  <c r="F20" i="2"/>
  <c r="T13" i="16" s="1"/>
  <c r="T3" i="16"/>
  <c r="E81" i="1"/>
  <c r="P120" i="15" s="1"/>
  <c r="G9" i="6"/>
  <c r="U11" i="24"/>
  <c r="U5" i="27"/>
  <c r="G9" i="9"/>
  <c r="U2" i="27" s="1"/>
  <c r="U85" i="24"/>
  <c r="G84" i="6"/>
  <c r="U76" i="24" s="1"/>
  <c r="P13" i="27"/>
  <c r="B33" i="9"/>
  <c r="P24" i="27" s="1"/>
  <c r="D159" i="6"/>
  <c r="R150" i="24" s="1"/>
  <c r="R2" i="24"/>
  <c r="P3" i="16"/>
  <c r="B20" i="2"/>
  <c r="P13" i="16" s="1"/>
  <c r="R13" i="27"/>
  <c r="D33" i="9"/>
  <c r="R24" i="27" s="1"/>
  <c r="E20" i="2"/>
  <c r="S13" i="16" s="1"/>
  <c r="S3" i="16"/>
  <c r="F159" i="6"/>
  <c r="T150" i="24" s="1"/>
  <c r="G33" i="9" l="1"/>
  <c r="U24" i="27" s="1"/>
  <c r="R2" i="18"/>
  <c r="D21" i="4"/>
  <c r="Q5" i="18"/>
  <c r="C8" i="4"/>
  <c r="G159" i="6"/>
  <c r="U150" i="24" s="1"/>
  <c r="U2" i="24"/>
  <c r="P2" i="18"/>
  <c r="B21" i="4"/>
  <c r="G77" i="8"/>
  <c r="U68" i="26" s="1"/>
  <c r="U35" i="26"/>
  <c r="G42" i="5"/>
  <c r="U35" i="20" s="1"/>
  <c r="G70" i="5"/>
  <c r="U34" i="20"/>
  <c r="D23" i="4" l="1"/>
  <c r="R12" i="18"/>
  <c r="Q2" i="18"/>
  <c r="C21" i="4"/>
  <c r="B23" i="4"/>
  <c r="P12" i="18"/>
  <c r="R13" i="18" l="1"/>
  <c r="D25" i="4"/>
  <c r="P13" i="18"/>
  <c r="B25" i="4"/>
  <c r="Q12" i="18"/>
  <c r="C23" i="4"/>
  <c r="D33" i="4" l="1"/>
  <c r="R18" i="18" s="1"/>
  <c r="R14" i="18"/>
  <c r="C25" i="4"/>
  <c r="Q13" i="18"/>
  <c r="P14" i="18"/>
  <c r="B33" i="4"/>
  <c r="P18" i="18" s="1"/>
  <c r="C33" i="4" l="1"/>
  <c r="Q18" i="18" s="1"/>
  <c r="Q14" i="18"/>
</calcChain>
</file>

<file path=xl/sharedStrings.xml><?xml version="1.0" encoding="utf-8"?>
<sst xmlns="http://schemas.openxmlformats.org/spreadsheetml/2006/main" count="4239" uniqueCount="3303">
  <si>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</si>
  <si>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</si>
  <si>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</si>
  <si>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</si>
  <si>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</si>
  <si>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</si>
  <si>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</si>
  <si>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</si>
  <si>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</si>
  <si>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</si>
  <si>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</si>
  <si>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</si>
  <si>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</si>
  <si>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</si>
  <si>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</si>
  <si>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</si>
  <si>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</si>
  <si>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</si>
  <si>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</si>
  <si>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</si>
  <si>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</si>
  <si>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</si>
  <si>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</si>
  <si>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</si>
  <si>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</si>
  <si>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</si>
  <si>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</si>
  <si>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</si>
  <si>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</si>
  <si>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</si>
  <si>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</si>
  <si>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</si>
  <si>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</si>
  <si>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</si>
  <si>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</si>
  <si>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</si>
  <si>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</si>
  <si>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</si>
  <si>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</si>
  <si>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</si>
  <si>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</si>
  <si>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</si>
  <si>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</si>
  <si>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</si>
  <si>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</si>
  <si>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</si>
  <si>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</si>
  <si>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</si>
  <si>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</si>
  <si>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</si>
  <si>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</si>
  <si>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</si>
  <si>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</si>
  <si>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</si>
  <si>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</si>
  <si>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</si>
  <si>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</si>
  <si>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</si>
  <si>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</si>
  <si>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</si>
  <si>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</si>
  <si>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</si>
  <si>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</si>
  <si>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</si>
  <si>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</si>
  <si>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</si>
  <si>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</si>
  <si>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</si>
  <si>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</si>
  <si>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</si>
  <si>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</si>
  <si>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</si>
  <si>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</si>
  <si>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</si>
  <si>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</si>
  <si>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</si>
  <si>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</si>
  <si>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</si>
  <si>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</si>
  <si>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</si>
  <si>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</si>
  <si>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</si>
  <si>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</si>
  <si>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</si>
  <si>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</si>
  <si>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</si>
  <si>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</si>
  <si>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</si>
  <si>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</si>
  <si>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</si>
  <si>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</si>
  <si>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</si>
  <si>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</si>
  <si>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</si>
  <si>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</si>
  <si>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</si>
  <si>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</si>
  <si>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</si>
  <si>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</si>
  <si>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</si>
  <si>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</si>
  <si>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</si>
  <si>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</si>
  <si>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</si>
  <si>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</si>
  <si>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</si>
  <si>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</si>
  <si>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</si>
  <si>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</si>
  <si>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</si>
  <si>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</si>
  <si>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</si>
  <si>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</si>
  <si>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</si>
  <si>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</si>
  <si>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</si>
  <si>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</si>
  <si>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</si>
  <si>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</si>
  <si>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</si>
  <si>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</si>
  <si>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</si>
  <si>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</si>
  <si>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</si>
  <si>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</si>
  <si>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</si>
  <si>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</si>
  <si>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</si>
  <si>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</si>
  <si>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</si>
  <si>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</si>
  <si>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</si>
  <si>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</si>
  <si>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</si>
  <si>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</si>
  <si>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</si>
  <si>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</si>
  <si>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</si>
  <si>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</si>
  <si>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</si>
  <si>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</si>
  <si>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</si>
  <si>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</si>
  <si>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</si>
  <si>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</si>
  <si>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</si>
  <si>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</si>
  <si>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</si>
  <si>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</si>
  <si>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</si>
  <si>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</si>
  <si>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</si>
  <si>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</si>
  <si>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</si>
  <si>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</si>
  <si>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</si>
  <si>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</si>
  <si>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</si>
  <si>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</si>
  <si>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</si>
  <si>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</si>
  <si>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</si>
  <si>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</si>
  <si>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</si>
  <si>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</si>
  <si>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</si>
  <si>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</si>
  <si>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</si>
  <si>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</si>
  <si>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</si>
  <si>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</si>
  <si>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</si>
  <si>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</si>
  <si>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</si>
  <si>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</si>
  <si>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</si>
  <si>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</si>
  <si>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</si>
  <si>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</si>
  <si>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</si>
  <si>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</si>
  <si>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</si>
  <si>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</si>
  <si>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</si>
  <si>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</si>
  <si>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</si>
  <si>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</si>
  <si>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</si>
  <si>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</si>
  <si>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</si>
  <si>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</si>
  <si>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</si>
  <si>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</si>
  <si>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</si>
  <si>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</si>
  <si>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</si>
  <si>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</si>
  <si>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</si>
  <si>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</si>
  <si>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</si>
  <si>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</si>
  <si>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</si>
  <si>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</si>
  <si>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</si>
  <si>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</si>
  <si>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</si>
  <si>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</si>
  <si>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</si>
  <si>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</si>
  <si>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</si>
  <si>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</si>
  <si>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</si>
  <si>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</si>
  <si>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</si>
  <si>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</si>
  <si>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</si>
  <si>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</si>
  <si>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</si>
  <si>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</si>
  <si>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</si>
  <si>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</si>
  <si>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</si>
  <si>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</si>
  <si>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</si>
  <si>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</si>
  <si>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</si>
  <si>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</si>
  <si>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</si>
  <si>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</si>
  <si>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</si>
  <si>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</si>
  <si>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</si>
  <si>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</si>
  <si>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</si>
  <si>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</si>
  <si>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</si>
  <si>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</si>
  <si>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</si>
  <si>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</si>
  <si>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</si>
  <si>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</si>
  <si>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</si>
  <si>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</si>
  <si>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</si>
  <si>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</si>
  <si>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</si>
  <si>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</si>
  <si>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</si>
  <si>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</si>
  <si>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</si>
  <si>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</si>
  <si>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</si>
  <si>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</si>
  <si>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</si>
  <si>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</si>
  <si>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</si>
  <si>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</si>
  <si>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</si>
  <si>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</si>
  <si>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</si>
  <si>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</si>
  <si>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</si>
  <si>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</si>
  <si>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</si>
  <si>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</si>
  <si>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</si>
  <si>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</si>
  <si>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</si>
  <si>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</si>
  <si>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</si>
  <si>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</si>
  <si>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</si>
  <si>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</si>
  <si>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</si>
  <si>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</si>
  <si>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</si>
  <si>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</si>
  <si>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</si>
  <si>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</si>
  <si>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</si>
  <si>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</si>
  <si>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</si>
  <si>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</si>
  <si>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</si>
  <si>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</si>
  <si>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</si>
  <si>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</si>
  <si>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</si>
  <si>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</si>
  <si>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</si>
  <si>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</si>
  <si>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</si>
  <si>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</si>
  <si>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</si>
  <si>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</si>
  <si>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</si>
  <si>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</si>
  <si>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</si>
  <si>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</si>
  <si>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</si>
  <si>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</si>
  <si>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</si>
  <si>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</si>
  <si>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</si>
  <si>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</si>
  <si>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</si>
  <si>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</si>
  <si>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</si>
  <si>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</si>
  <si>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</si>
  <si>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</si>
  <si>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</si>
  <si>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</si>
  <si>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</si>
  <si>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</si>
  <si>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</si>
  <si>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</si>
  <si>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</si>
  <si>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</si>
  <si>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</si>
  <si>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</si>
  <si>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</si>
  <si>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</si>
  <si>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</si>
  <si>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</si>
  <si>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</si>
  <si>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</si>
  <si>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</si>
  <si>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</si>
  <si>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</si>
  <si>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</si>
  <si>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</si>
  <si>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</si>
  <si>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</si>
  <si>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</si>
  <si>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</si>
  <si>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</si>
  <si>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</si>
  <si>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</si>
  <si>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</si>
  <si>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</si>
  <si>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</si>
  <si>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</si>
  <si>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</si>
  <si>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</si>
  <si>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</si>
  <si>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</si>
  <si>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</si>
  <si>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</si>
  <si>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</si>
  <si>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</si>
  <si>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</si>
  <si>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</si>
  <si>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</si>
  <si>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</si>
  <si>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</si>
  <si>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</si>
  <si>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</si>
  <si>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</si>
  <si>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</si>
  <si>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</si>
  <si>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</si>
  <si>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</si>
  <si>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</si>
  <si>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</si>
  <si>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</si>
  <si>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</si>
  <si>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</si>
  <si>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</si>
  <si>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</si>
  <si>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</si>
  <si>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</si>
  <si>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</si>
  <si>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</si>
  <si>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</si>
  <si>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</si>
  <si>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</si>
  <si>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</si>
  <si>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</si>
  <si>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</si>
  <si>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</si>
  <si>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</si>
  <si>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</si>
  <si>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</si>
  <si>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</si>
  <si>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</si>
  <si>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</si>
  <si>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</si>
  <si>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</si>
  <si>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</si>
  <si>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</si>
  <si>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</si>
  <si>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</si>
  <si>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</si>
  <si>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</si>
  <si>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</si>
  <si>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</si>
  <si>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</si>
  <si>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</si>
  <si>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</si>
  <si>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</si>
  <si>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</si>
  <si>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</si>
  <si>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</si>
  <si>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</si>
  <si>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</si>
  <si>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</si>
  <si>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</si>
  <si>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</si>
  <si>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</si>
  <si>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</si>
  <si>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</si>
  <si>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</si>
  <si>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</si>
  <si>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</si>
  <si>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</si>
  <si>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</si>
  <si>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</si>
  <si>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</si>
  <si>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</si>
  <si>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</si>
  <si>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</si>
  <si>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</si>
  <si>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</si>
  <si>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</si>
  <si>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</si>
  <si>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</si>
  <si>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</si>
  <si>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</si>
  <si>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</si>
  <si>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</si>
  <si>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</si>
  <si>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</si>
  <si>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</si>
  <si>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</si>
  <si>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</si>
  <si>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</si>
  <si>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</si>
  <si>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</si>
  <si>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</si>
  <si>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</si>
  <si>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</si>
  <si>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</si>
  <si>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</si>
  <si>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</si>
  <si>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</si>
  <si>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</si>
  <si>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</si>
  <si>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</si>
  <si>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</si>
  <si>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</si>
  <si>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</si>
  <si>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</si>
  <si>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</si>
  <si>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</si>
  <si>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</si>
  <si>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</si>
  <si>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</si>
  <si>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</si>
  <si>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</si>
  <si>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</si>
  <si>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</si>
  <si>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</si>
  <si>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</si>
  <si>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</si>
  <si>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</si>
  <si>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</si>
  <si>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</si>
  <si>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</si>
  <si>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</si>
  <si>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</si>
  <si>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</si>
  <si>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</si>
  <si>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</si>
  <si>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</si>
  <si>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</si>
  <si>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</si>
  <si>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</si>
  <si>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</si>
  <si>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</si>
  <si>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</si>
  <si>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</si>
  <si>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</si>
  <si>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</si>
  <si>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</si>
  <si>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</si>
  <si>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</si>
  <si>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</si>
  <si>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</si>
  <si>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</si>
  <si>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</si>
  <si>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</si>
  <si>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</si>
  <si>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</si>
  <si>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</si>
  <si>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</si>
  <si>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</si>
  <si>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</si>
  <si>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</si>
  <si>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</si>
  <si>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</si>
  <si>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</si>
  <si>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</si>
  <si>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</si>
  <si>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</si>
  <si>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</si>
  <si>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</si>
  <si>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</si>
  <si>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</si>
  <si>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</si>
  <si>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</si>
  <si>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</si>
  <si>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</si>
  <si>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</si>
  <si>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</si>
  <si>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</si>
  <si>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</si>
  <si>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</si>
  <si>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</si>
  <si>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</si>
  <si>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</si>
  <si>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</si>
  <si>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</si>
  <si>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</si>
  <si>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</si>
  <si>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</si>
  <si>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</si>
  <si>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</si>
  <si>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</si>
  <si>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</si>
  <si>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</si>
  <si>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</si>
  <si>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</si>
  <si>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</si>
  <si>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</si>
  <si>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</si>
  <si>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</si>
  <si>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</si>
  <si>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</si>
  <si>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</si>
  <si>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</si>
  <si>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</si>
  <si>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</si>
  <si>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</si>
  <si>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</si>
  <si>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</si>
  <si>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</si>
  <si>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</si>
  <si>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</si>
  <si>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</si>
  <si>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</si>
  <si>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</si>
  <si>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</si>
  <si>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</si>
  <si>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</si>
  <si>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</si>
  <si>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</si>
  <si>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</si>
  <si>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</si>
  <si>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</si>
  <si>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</si>
  <si>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</si>
  <si>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</si>
  <si>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</si>
  <si>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</si>
  <si>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</si>
  <si>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</si>
  <si>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</si>
  <si>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</si>
  <si>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</si>
  <si>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</si>
  <si>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</si>
  <si>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</si>
  <si>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</si>
  <si>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</si>
  <si>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</si>
  <si>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</si>
  <si>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</si>
  <si>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</si>
  <si>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</si>
  <si>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</si>
  <si>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</si>
  <si>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</si>
  <si>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</si>
  <si>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</si>
  <si>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</si>
  <si>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</si>
  <si>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</si>
  <si>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</si>
  <si>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</si>
  <si>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</si>
  <si>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</si>
  <si>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</si>
  <si>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</si>
  <si>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</si>
  <si>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</si>
  <si>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</si>
  <si>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</si>
  <si>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</si>
  <si>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</si>
  <si>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</si>
  <si>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</si>
  <si>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</si>
  <si>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</si>
  <si>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</si>
  <si>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</si>
  <si>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</si>
  <si>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</si>
  <si>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</si>
  <si>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</si>
  <si>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</si>
  <si>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</si>
  <si>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</si>
  <si>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</si>
  <si>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</si>
  <si>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</si>
  <si>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</si>
  <si>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</si>
  <si>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</si>
  <si>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</si>
  <si>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</si>
  <si>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</si>
  <si>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</si>
  <si>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</si>
  <si>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</si>
  <si>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</si>
  <si>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</si>
  <si>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</si>
  <si>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</si>
  <si>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</si>
  <si>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</si>
  <si>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</si>
  <si>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</si>
  <si>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</si>
  <si>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</si>
  <si>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</si>
  <si>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</si>
  <si>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</si>
  <si>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</si>
  <si>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</si>
  <si>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</si>
  <si>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</si>
  <si>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</si>
  <si>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</si>
  <si>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</si>
  <si>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</si>
  <si>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</si>
  <si>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</si>
  <si>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</si>
  <si>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</si>
  <si>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</si>
  <si>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</si>
  <si>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</si>
  <si>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</si>
  <si>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</si>
  <si>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</si>
  <si>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</si>
  <si>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</si>
  <si>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</si>
  <si>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</si>
  <si>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</si>
  <si>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</si>
  <si>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</si>
  <si>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</si>
  <si>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</si>
  <si>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</si>
  <si>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</si>
  <si>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</si>
  <si>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</si>
  <si>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</si>
  <si>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</si>
  <si>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</si>
  <si>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</si>
  <si>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</si>
  <si>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</si>
  <si>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</si>
  <si>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</si>
  <si>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</si>
  <si>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</si>
  <si>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</si>
  <si>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</si>
  <si>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</si>
  <si>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</si>
  <si>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</si>
  <si>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</si>
  <si>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</si>
  <si>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</si>
  <si>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</si>
  <si>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</si>
  <si>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</si>
  <si>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</si>
  <si>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</si>
  <si>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</si>
  <si>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</si>
  <si>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</si>
  <si>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</si>
  <si>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</si>
  <si>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</si>
  <si>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</si>
  <si>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</si>
  <si>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</si>
  <si>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</si>
  <si>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</si>
  <si>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</si>
  <si>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</si>
  <si>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</si>
  <si>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</si>
  <si>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</si>
  <si>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</si>
  <si>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</si>
  <si>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</si>
  <si>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</si>
  <si>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</si>
  <si>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</si>
  <si>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</si>
  <si>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</si>
  <si>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</si>
  <si>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</si>
  <si>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</si>
  <si>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</si>
  <si>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</si>
  <si>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</si>
  <si>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</si>
  <si>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</si>
  <si>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</si>
  <si>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</si>
  <si>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</si>
  <si>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</si>
  <si>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</si>
  <si>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</si>
  <si>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</si>
  <si>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</si>
  <si>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</si>
  <si>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</si>
  <si>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</si>
  <si>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</si>
  <si>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</si>
  <si>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</si>
  <si>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</si>
  <si>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</si>
  <si>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</si>
  <si>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</si>
  <si>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</si>
  <si>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</si>
  <si>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</si>
  <si>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</si>
  <si>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</si>
  <si>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</si>
  <si>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</si>
  <si>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</si>
  <si>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</si>
  <si>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</si>
  <si>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</si>
  <si>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</si>
  <si>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</si>
  <si>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</si>
  <si>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</si>
  <si>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</si>
  <si>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</si>
  <si>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</si>
  <si>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</si>
  <si>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</si>
  <si>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</si>
  <si>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</si>
  <si>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</si>
  <si>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</si>
  <si>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</si>
  <si>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</si>
  <si>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</si>
  <si>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</si>
  <si>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</si>
  <si>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</si>
  <si>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</si>
  <si>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</si>
  <si>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</si>
  <si>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</si>
  <si>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</si>
  <si>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</si>
  <si>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</si>
  <si>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</si>
  <si>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</si>
  <si>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</si>
  <si>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</si>
  <si>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</si>
  <si>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</si>
  <si>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</si>
  <si>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</si>
  <si>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</si>
  <si>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</si>
  <si>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</si>
  <si>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</si>
  <si>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</si>
  <si>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</si>
  <si>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</si>
  <si>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</si>
  <si>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</si>
  <si>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</si>
  <si>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</si>
  <si>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</si>
  <si>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</si>
  <si>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</si>
  <si>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</si>
  <si>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</si>
  <si>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</si>
  <si>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</si>
  <si>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</si>
  <si>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</si>
  <si>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</si>
  <si>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</si>
  <si>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</si>
  <si>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</si>
  <si>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</si>
  <si>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</si>
  <si>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</si>
  <si>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</si>
  <si>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</si>
  <si>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</si>
  <si>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</si>
  <si>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</si>
  <si>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</si>
  <si>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</si>
  <si>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</si>
  <si>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</si>
  <si>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</si>
  <si>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</si>
  <si>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</si>
  <si>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</si>
  <si>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</si>
  <si>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</si>
  <si>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</si>
  <si>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</si>
  <si>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</si>
  <si>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</si>
  <si>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</si>
  <si>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</si>
  <si>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</si>
  <si>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</si>
  <si>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</si>
  <si>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</si>
  <si>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</si>
  <si>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</si>
  <si>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</si>
  <si>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</si>
  <si>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</si>
  <si>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</si>
  <si>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</si>
  <si>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</si>
  <si>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</si>
  <si>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</si>
  <si>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</si>
  <si>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</si>
  <si>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</si>
  <si>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</si>
  <si>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</si>
  <si>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</si>
  <si>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</si>
  <si>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</si>
  <si>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</si>
  <si>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</si>
  <si>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</si>
  <si>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</si>
  <si>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</si>
  <si>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</si>
  <si>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</si>
  <si>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</si>
  <si>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</si>
  <si>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</si>
  <si>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</si>
  <si>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</si>
  <si>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</si>
  <si>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</si>
  <si>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</si>
  <si>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</si>
  <si>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</si>
  <si>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</si>
  <si>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</si>
  <si>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</si>
  <si>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</si>
  <si>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</si>
  <si>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</si>
  <si>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</si>
  <si>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</si>
  <si>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</si>
  <si>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</si>
  <si>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</si>
  <si>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</si>
  <si>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</si>
  <si>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</si>
  <si>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</si>
  <si>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</si>
  <si>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</si>
  <si>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</si>
  <si>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</si>
  <si>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</si>
  <si>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</si>
  <si>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</si>
  <si>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</si>
  <si>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</si>
  <si>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</si>
  <si>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</si>
  <si>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</si>
  <si>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</si>
  <si>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</si>
  <si>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</si>
  <si>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</si>
  <si>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</si>
  <si>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</si>
  <si>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</si>
  <si>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</si>
  <si>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</si>
  <si>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</si>
  <si>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</si>
  <si>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</si>
  <si>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</si>
  <si>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</si>
  <si>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</si>
  <si>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</si>
  <si>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</si>
  <si>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</si>
  <si>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</si>
  <si>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</si>
  <si>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</si>
  <si>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</si>
  <si>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</si>
  <si>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</si>
  <si>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</si>
  <si>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</si>
  <si>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</si>
  <si>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</si>
  <si>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</si>
  <si>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</si>
  <si>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</si>
  <si>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</si>
  <si>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</si>
  <si>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</si>
  <si>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</si>
  <si>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</si>
  <si>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</si>
  <si>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</si>
  <si>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</si>
  <si>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</si>
  <si>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</si>
  <si>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</si>
  <si>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</si>
  <si>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</si>
  <si>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</si>
  <si>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</si>
  <si>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</si>
  <si>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</si>
  <si>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</si>
  <si>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</si>
  <si>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</si>
  <si>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</si>
  <si>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</si>
  <si>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</si>
  <si>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</si>
  <si>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</si>
  <si>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</si>
  <si>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</si>
  <si>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</si>
  <si>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</si>
  <si>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</si>
  <si>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</si>
  <si>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</si>
  <si>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</si>
  <si>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</si>
  <si>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</si>
  <si>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</si>
  <si>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</si>
  <si>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</si>
  <si>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</si>
  <si>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</si>
  <si>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</si>
  <si>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</si>
  <si>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</si>
  <si>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</si>
  <si>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</si>
  <si>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</si>
  <si>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</si>
  <si>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</si>
  <si>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</si>
  <si>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</si>
  <si>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</si>
  <si>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</si>
  <si>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</si>
  <si>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</si>
  <si>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</si>
  <si>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</si>
  <si>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</si>
  <si>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</si>
  <si>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</si>
  <si>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</si>
  <si>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</si>
  <si>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</si>
  <si>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</si>
  <si>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</si>
  <si>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</si>
  <si>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</si>
  <si>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</si>
  <si>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</si>
  <si>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</si>
  <si>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</si>
  <si>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</si>
  <si>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</si>
  <si>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</si>
  <si>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</si>
  <si>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</si>
  <si>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</si>
  <si>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</si>
  <si>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</si>
  <si>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</si>
  <si>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</si>
  <si>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</si>
  <si>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</si>
  <si>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</si>
  <si>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</si>
  <si>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</si>
  <si>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</si>
  <si>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</si>
  <si>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</si>
  <si>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</si>
  <si>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</si>
  <si>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</si>
  <si>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</si>
  <si>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</si>
  <si>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</si>
  <si>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</si>
  <si>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</si>
  <si>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</si>
  <si>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</si>
  <si>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</si>
  <si>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</si>
  <si>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</si>
  <si>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</si>
  <si>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</si>
  <si>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</si>
  <si>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</si>
  <si>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</si>
  <si>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</si>
  <si>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</si>
  <si>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</si>
  <si>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</si>
  <si>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</si>
  <si>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</si>
  <si>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</si>
  <si>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</si>
  <si>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</si>
  <si>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</si>
  <si>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</si>
  <si>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</si>
  <si>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</si>
  <si>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</si>
  <si>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</si>
  <si>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</si>
  <si>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</si>
  <si>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</si>
  <si>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</si>
  <si>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</si>
  <si>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</si>
  <si>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</si>
  <si>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</si>
  <si>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</si>
  <si>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</si>
  <si>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</si>
  <si>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</si>
  <si>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</si>
  <si>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</si>
  <si>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</si>
  <si>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</si>
  <si>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</si>
  <si>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</si>
  <si>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</si>
  <si>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</si>
  <si>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</si>
  <si>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</si>
  <si>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</si>
  <si>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</si>
  <si>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</si>
  <si>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</si>
  <si>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</si>
  <si>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</si>
  <si>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</si>
  <si>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</si>
  <si>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</si>
  <si>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</si>
  <si>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</si>
  <si>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</si>
  <si>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</si>
  <si>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</si>
  <si>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</si>
  <si>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</si>
  <si>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</si>
  <si>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</si>
  <si>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</si>
  <si>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</si>
  <si>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</si>
  <si>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</si>
  <si>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</si>
  <si>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</si>
  <si>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</si>
  <si>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</si>
  <si>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</si>
  <si>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</si>
  <si>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</si>
  <si>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</si>
  <si>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</si>
  <si>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</si>
  <si>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</si>
  <si>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</si>
  <si>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</si>
  <si>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</si>
  <si>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</si>
  <si>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</si>
  <si>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</si>
  <si>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</si>
  <si>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</si>
  <si>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</si>
  <si>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</si>
  <si>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</si>
  <si>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</si>
  <si>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</si>
  <si>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</si>
  <si>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</si>
  <si>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</si>
  <si>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</si>
  <si>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</si>
  <si>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</si>
  <si>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</si>
  <si>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</si>
  <si>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</si>
  <si>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</si>
  <si>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</si>
  <si>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</si>
  <si>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</si>
  <si>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</si>
  <si>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</si>
  <si>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</si>
  <si>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</si>
  <si>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</si>
  <si>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</si>
  <si>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</si>
  <si>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</si>
  <si>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</si>
  <si>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</si>
  <si>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</si>
  <si>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</si>
  <si>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</si>
  <si>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</si>
  <si>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</si>
  <si>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</si>
  <si>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</si>
  <si>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</si>
  <si>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</si>
  <si>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</si>
  <si>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</si>
  <si>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</si>
  <si>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</si>
  <si>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</si>
  <si>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</si>
  <si>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</si>
  <si>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</si>
  <si>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</si>
  <si>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</si>
  <si>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</si>
  <si>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</si>
  <si>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</si>
  <si>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</si>
  <si>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</si>
  <si>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</si>
  <si>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</si>
  <si>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</si>
  <si>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</si>
  <si>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</si>
  <si>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</si>
  <si>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</si>
  <si>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</si>
  <si>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</si>
  <si>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</si>
  <si>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</si>
  <si>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</si>
  <si>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</si>
  <si>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</si>
  <si>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</si>
  <si>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</si>
  <si>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</si>
  <si>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</si>
  <si>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</si>
  <si>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</si>
  <si>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</si>
  <si>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</si>
  <si>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</si>
  <si>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</si>
  <si>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</si>
  <si>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</si>
  <si>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</si>
  <si>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</si>
  <si>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</si>
  <si>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</si>
  <si>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</si>
  <si>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</si>
  <si>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</si>
  <si>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</si>
  <si>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</si>
  <si>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</si>
  <si>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</si>
  <si>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</si>
  <si>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</si>
  <si>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</si>
  <si>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</si>
  <si>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</si>
  <si>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</si>
  <si>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</si>
  <si>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</si>
  <si>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</si>
  <si>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</si>
  <si>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</si>
  <si>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</si>
  <si>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</si>
  <si>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</si>
  <si>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</si>
  <si>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</si>
  <si>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</si>
  <si>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</si>
  <si>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</si>
  <si>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</si>
  <si>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</si>
  <si>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</si>
  <si>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</si>
  <si>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</si>
  <si>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</si>
  <si>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</si>
  <si>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</si>
  <si>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</si>
  <si>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</si>
  <si>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</si>
  <si>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</si>
  <si>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</si>
  <si>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</si>
  <si>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</si>
  <si>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</si>
  <si>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</si>
  <si>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</si>
  <si>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</si>
  <si>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</si>
  <si>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</si>
  <si>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</si>
  <si>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</si>
  <si>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</si>
  <si>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</si>
  <si>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</si>
  <si>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</si>
  <si>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</si>
  <si>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</si>
  <si>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</si>
  <si>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</si>
  <si>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</si>
  <si>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</si>
  <si>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</si>
  <si>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</si>
  <si>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</si>
  <si>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</si>
  <si>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</si>
  <si>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</si>
  <si>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</si>
  <si>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</si>
  <si>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</si>
  <si>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</si>
  <si>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</si>
  <si>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</si>
  <si>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</si>
  <si>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</si>
  <si>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</si>
  <si>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</si>
  <si>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</si>
  <si>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</si>
  <si>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</si>
  <si>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</si>
  <si>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</si>
  <si>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</si>
  <si>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</si>
  <si>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</si>
  <si>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</si>
  <si>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</si>
  <si>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</si>
  <si>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</si>
  <si>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</si>
  <si>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</si>
  <si>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</si>
  <si>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</si>
  <si>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</si>
  <si>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</si>
  <si>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</si>
  <si>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</si>
  <si>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</si>
  <si>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</si>
  <si>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</si>
  <si>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</si>
  <si>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</si>
  <si>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</si>
  <si>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</si>
  <si>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</si>
  <si>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</si>
  <si>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</si>
  <si>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</si>
  <si>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</si>
  <si>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</si>
  <si>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</si>
  <si>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</si>
  <si>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</si>
  <si>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</si>
  <si>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</si>
  <si>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</si>
  <si>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</si>
  <si>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</si>
  <si>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</si>
  <si>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</si>
  <si>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</si>
  <si>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</si>
  <si>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</si>
  <si>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</si>
  <si>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</si>
  <si>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</si>
  <si>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</si>
  <si>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</si>
  <si>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</si>
  <si>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</si>
  <si>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</si>
  <si>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</si>
  <si>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</si>
  <si>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</si>
  <si>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</si>
  <si>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</si>
  <si>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</si>
  <si>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</si>
  <si>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</si>
  <si>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</si>
  <si>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</si>
  <si>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</si>
  <si>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</si>
  <si>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</si>
  <si>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</si>
  <si>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</si>
  <si>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</si>
  <si>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</si>
  <si>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</si>
  <si>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</si>
  <si>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</si>
  <si>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</si>
  <si>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</si>
  <si>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</si>
  <si>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</si>
  <si>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</si>
  <si>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</si>
  <si>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</si>
  <si>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</si>
  <si>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</si>
  <si>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</si>
  <si>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</si>
  <si>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</si>
  <si>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</si>
  <si>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</si>
  <si>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</si>
  <si>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</si>
  <si>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</si>
  <si>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</si>
  <si>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</si>
  <si>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</si>
  <si>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</si>
  <si>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</si>
  <si>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</si>
  <si>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</si>
  <si>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</si>
  <si>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</si>
  <si>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</si>
  <si>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</si>
  <si>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</si>
  <si>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</si>
  <si>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</si>
  <si>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</si>
  <si>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</si>
  <si>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</si>
  <si>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</si>
  <si>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</si>
  <si>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</si>
  <si>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</si>
  <si>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</si>
  <si>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</si>
  <si>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</si>
  <si>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</si>
  <si>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</si>
  <si>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</si>
  <si>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</si>
  <si>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</si>
  <si>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</si>
  <si>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</si>
  <si>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</si>
  <si>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</si>
  <si>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</si>
  <si>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</si>
  <si>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</si>
  <si>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</si>
  <si>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</si>
  <si>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</si>
  <si>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</si>
  <si>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</si>
  <si>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</si>
  <si>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</si>
  <si>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</si>
  <si>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</si>
  <si>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</si>
  <si>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</si>
  <si>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</si>
  <si>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</si>
  <si>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</si>
  <si>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</si>
  <si>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</si>
  <si>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</si>
  <si>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</si>
  <si>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</si>
  <si>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</si>
  <si>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</si>
  <si>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</si>
  <si>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</si>
  <si>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</si>
  <si>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</si>
  <si>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</si>
  <si>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</si>
  <si>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</si>
  <si>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</si>
  <si>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</si>
  <si>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</si>
  <si>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</si>
  <si>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</si>
  <si>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</si>
  <si>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</si>
  <si>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</si>
  <si>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</si>
  <si>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</si>
  <si>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</si>
  <si>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</si>
  <si>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</si>
  <si>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</si>
  <si>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</si>
  <si>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</si>
  <si>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</si>
  <si>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</si>
  <si>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</si>
  <si>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</si>
  <si>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</si>
  <si>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</si>
  <si>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</si>
  <si>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</si>
  <si>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</si>
  <si>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</si>
  <si>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</si>
  <si>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</si>
  <si>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</si>
  <si>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</si>
  <si>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</si>
  <si>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</si>
  <si>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</si>
  <si>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</si>
  <si>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</si>
  <si>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</si>
  <si>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</si>
  <si>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</si>
  <si>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</si>
  <si>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</si>
  <si>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</si>
  <si>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</si>
  <si>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</si>
  <si>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</si>
  <si>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</si>
  <si>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</si>
  <si>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</si>
  <si>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</si>
  <si>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</si>
  <si>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</si>
  <si>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</si>
  <si>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</si>
  <si>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</si>
  <si>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</si>
  <si>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</si>
  <si>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</si>
  <si>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</si>
  <si>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</si>
  <si>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</si>
  <si>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</si>
  <si>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</si>
  <si>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</si>
  <si>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</si>
  <si>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</si>
  <si>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</si>
  <si>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</si>
  <si>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</si>
  <si>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</si>
  <si>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</si>
  <si>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</si>
  <si>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</si>
  <si>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</si>
  <si>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</si>
  <si>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</si>
  <si>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</si>
  <si>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</si>
  <si>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</si>
  <si>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</si>
  <si>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</si>
  <si>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</si>
  <si>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</si>
  <si>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</si>
  <si>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</si>
  <si>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</si>
  <si>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</si>
  <si>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</si>
  <si>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</si>
  <si>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</si>
  <si>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</si>
  <si>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</si>
  <si>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</si>
  <si>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</si>
  <si>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</si>
  <si>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</si>
  <si>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</si>
  <si>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</si>
  <si>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</si>
  <si>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</si>
  <si>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</si>
  <si>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</si>
  <si>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</si>
  <si>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</si>
  <si>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</si>
  <si>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</si>
  <si>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</si>
  <si>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</si>
  <si>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</si>
  <si>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</si>
  <si>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</si>
  <si>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</si>
  <si>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</si>
  <si>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</si>
  <si>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</si>
  <si>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</si>
  <si>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</si>
  <si>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</si>
  <si>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</si>
  <si>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</si>
  <si>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</si>
  <si>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</si>
  <si>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</si>
  <si>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</si>
  <si>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</si>
  <si>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</si>
  <si>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</si>
  <si>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</si>
  <si>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</si>
  <si>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</si>
  <si>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</si>
  <si>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</si>
  <si>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</si>
  <si>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</si>
  <si>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</si>
  <si>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</si>
  <si>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</si>
  <si>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</si>
  <si>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</si>
  <si>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</si>
  <si>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</si>
  <si>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</si>
  <si>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</si>
  <si>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</si>
  <si>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</si>
  <si>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</si>
  <si>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</si>
  <si>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</si>
  <si>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</si>
  <si>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</si>
  <si>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</si>
  <si>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</si>
  <si>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</si>
  <si>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</si>
  <si>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</si>
  <si>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</si>
  <si>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</si>
  <si>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</si>
  <si>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</si>
  <si>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</si>
  <si>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</si>
  <si>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</si>
  <si>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</si>
  <si>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</si>
  <si>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</si>
  <si>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</si>
  <si>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</si>
  <si>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</si>
  <si>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</si>
  <si>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</si>
  <si>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</si>
  <si>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</si>
  <si>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</si>
  <si>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</si>
  <si>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</si>
  <si>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</si>
  <si>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</si>
  <si>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</si>
  <si>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</si>
  <si>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</si>
  <si>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</si>
  <si>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</si>
  <si>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</si>
  <si>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</si>
  <si>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</si>
  <si>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</si>
  <si>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</si>
  <si>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</si>
  <si>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</si>
  <si>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</si>
  <si>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</si>
  <si>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</si>
  <si>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</si>
  <si>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</si>
  <si>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</si>
  <si>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</si>
  <si>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</si>
  <si>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</si>
  <si>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</si>
  <si>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</si>
  <si>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</si>
  <si>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</si>
  <si>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</si>
  <si>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</si>
  <si>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</si>
  <si>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</si>
  <si>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</si>
  <si>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</si>
  <si>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</si>
  <si>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</si>
  <si>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</si>
  <si>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</si>
  <si>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</si>
  <si>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</si>
  <si>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</si>
  <si>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</si>
  <si>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</si>
  <si>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</si>
  <si>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</si>
  <si>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</si>
  <si>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</si>
  <si>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</si>
  <si>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</si>
  <si>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</si>
  <si>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</si>
  <si>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</si>
  <si>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</si>
  <si>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</si>
  <si>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</si>
  <si>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</si>
  <si>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</si>
  <si>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</si>
  <si>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</si>
  <si>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</si>
  <si>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</si>
  <si>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</si>
  <si>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</si>
  <si>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</si>
  <si>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</si>
  <si>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</si>
  <si>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</si>
  <si>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</si>
  <si>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</si>
  <si>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</si>
  <si>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</si>
  <si>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</si>
  <si>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</si>
  <si>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</si>
  <si>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</si>
  <si>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</si>
  <si>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</si>
  <si>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</si>
  <si>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</si>
  <si>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</si>
  <si>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</si>
  <si>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</si>
  <si>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</si>
  <si>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</si>
  <si>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</si>
  <si>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</si>
  <si>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</si>
  <si>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</si>
  <si>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</si>
  <si>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</si>
  <si>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</si>
  <si>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</si>
  <si>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</si>
  <si>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</si>
  <si>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</si>
  <si>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</si>
  <si>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</si>
  <si>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</si>
  <si>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</si>
  <si>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</si>
  <si>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</si>
  <si>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</si>
  <si>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</si>
  <si>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</si>
  <si>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</si>
  <si>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</si>
  <si>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</si>
  <si>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</si>
  <si>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</si>
  <si>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</si>
  <si>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</si>
  <si>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</si>
  <si>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</si>
  <si>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</si>
  <si>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</si>
  <si>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</si>
  <si>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</si>
  <si>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</si>
  <si>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</si>
  <si>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</si>
  <si>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</si>
  <si>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</si>
  <si>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</si>
  <si>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</si>
  <si>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</si>
  <si>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</si>
  <si>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</si>
  <si>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</si>
  <si>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</si>
  <si>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</si>
  <si>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</si>
  <si>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</si>
  <si>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</si>
  <si>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</si>
  <si>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</si>
  <si>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</si>
  <si>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</si>
  <si>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</si>
  <si>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</si>
  <si>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</si>
  <si>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</si>
  <si>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</si>
  <si>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</si>
  <si>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</si>
  <si>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</si>
  <si>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</si>
  <si>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</si>
  <si>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</si>
  <si>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</si>
  <si>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</si>
  <si>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</si>
  <si>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</si>
  <si>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</si>
  <si>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</si>
  <si>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</si>
  <si>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</si>
  <si>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</si>
  <si>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</si>
  <si>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</si>
  <si>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</si>
  <si>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</si>
  <si>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</si>
  <si>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</si>
  <si>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</si>
  <si>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</si>
  <si>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</si>
  <si>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</si>
  <si>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</si>
  <si>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</si>
  <si>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</si>
  <si>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</si>
  <si>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</si>
  <si>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</si>
  <si>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</si>
  <si>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</si>
  <si>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</si>
  <si>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</si>
  <si>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</si>
  <si>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</si>
  <si>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</si>
  <si>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</si>
  <si>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</si>
  <si>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</si>
  <si>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</si>
  <si>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</si>
  <si>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</si>
  <si>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</si>
  <si>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</si>
  <si>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</si>
  <si>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</si>
  <si>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</si>
  <si>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</si>
  <si>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</si>
  <si>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</si>
  <si>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</si>
  <si>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</si>
  <si>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</si>
  <si>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</si>
  <si>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</si>
  <si>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</si>
  <si>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</si>
  <si>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</si>
  <si>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</si>
  <si>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</si>
  <si>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</si>
  <si>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</si>
  <si>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</si>
  <si>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</si>
  <si>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</si>
  <si>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</si>
  <si>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</si>
  <si>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</si>
  <si>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</si>
  <si>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</si>
  <si>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</si>
  <si>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</si>
  <si>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</si>
  <si>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</si>
  <si>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</si>
  <si>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</si>
  <si>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</si>
  <si>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</si>
  <si>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</si>
  <si>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</si>
  <si>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</si>
  <si>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</si>
  <si>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</si>
  <si>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</si>
  <si>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</si>
  <si>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</si>
  <si>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</si>
  <si>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</si>
  <si>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</si>
  <si>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</si>
  <si>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</si>
  <si>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</si>
  <si>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</si>
  <si>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</si>
  <si>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</si>
  <si>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</si>
  <si>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</si>
  <si>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</si>
  <si>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</si>
  <si>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</si>
  <si>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</si>
  <si>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</si>
  <si>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</si>
  <si>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</si>
  <si>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</si>
  <si>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</si>
  <si>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</si>
  <si>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</si>
  <si>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</si>
  <si>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</si>
  <si>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</si>
  <si>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</si>
  <si>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</si>
  <si>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</si>
  <si>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</si>
  <si>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</si>
  <si>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</si>
  <si>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</si>
  <si>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</si>
  <si>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</si>
  <si>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</si>
  <si>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</si>
  <si>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</si>
  <si>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</si>
  <si>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</si>
  <si>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</si>
  <si>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</si>
  <si>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</si>
  <si>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</si>
  <si>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</si>
  <si>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</si>
  <si>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</si>
  <si>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</si>
  <si>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</si>
  <si>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</si>
  <si>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</si>
  <si>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</si>
  <si>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</si>
  <si>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</si>
  <si>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</si>
  <si>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</si>
  <si>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</si>
  <si>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</si>
  <si>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</si>
  <si>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</si>
  <si>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</si>
  <si>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</si>
  <si>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</si>
  <si>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</si>
  <si>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</si>
  <si>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</si>
  <si>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</si>
  <si>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</si>
  <si>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</si>
  <si>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</si>
  <si>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</si>
  <si>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</si>
  <si>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</si>
  <si>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</si>
  <si>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</si>
  <si>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</si>
  <si>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</si>
  <si>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</si>
  <si>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</si>
  <si>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</si>
  <si>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</si>
  <si>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</si>
  <si>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</si>
  <si>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</si>
  <si>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</si>
  <si>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</si>
  <si>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</si>
  <si>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</si>
  <si>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</si>
  <si>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</si>
  <si>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</si>
  <si>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</si>
  <si>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</si>
  <si>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</si>
  <si>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</si>
  <si>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</si>
  <si>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</si>
  <si>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</si>
  <si>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</si>
  <si>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</si>
  <si>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</si>
  <si>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</si>
  <si>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</si>
  <si>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</si>
  <si>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</si>
  <si>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</si>
  <si>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</si>
  <si>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</si>
  <si>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</si>
  <si>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</si>
  <si>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</si>
  <si>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</si>
  <si>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</si>
  <si>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</si>
  <si>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</si>
  <si>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</si>
  <si>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</si>
  <si>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</si>
  <si>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</si>
  <si>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</si>
  <si>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</si>
  <si>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</si>
  <si>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</si>
  <si>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</si>
  <si>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</si>
  <si>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</si>
  <si>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</si>
  <si>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</si>
  <si>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</si>
  <si>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</si>
  <si>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</si>
  <si>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</si>
  <si>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</si>
  <si>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</si>
  <si>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</si>
  <si>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</si>
  <si>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</si>
  <si>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</si>
  <si>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</si>
  <si>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</si>
  <si>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</si>
  <si>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</si>
  <si>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</si>
  <si>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</si>
  <si>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</si>
  <si>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</si>
  <si>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</si>
  <si>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</si>
  <si>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</si>
  <si>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</si>
  <si>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</si>
  <si>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</si>
  <si>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</si>
  <si>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</si>
  <si>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</si>
  <si>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</si>
  <si>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</si>
  <si>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</si>
  <si>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</si>
  <si>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</si>
  <si>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</si>
  <si>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</si>
  <si>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</si>
  <si>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</si>
  <si>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</si>
  <si>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</si>
  <si>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</si>
  <si>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</si>
  <si>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</si>
  <si>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</si>
  <si>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</si>
  <si>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</si>
  <si>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</si>
  <si>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</si>
  <si>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</si>
  <si>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</si>
  <si>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</si>
  <si>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</si>
  <si>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</si>
  <si>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</si>
  <si>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</si>
  <si>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</si>
  <si>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</si>
  <si>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</si>
  <si>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</si>
  <si>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</si>
  <si>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</si>
  <si>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</si>
  <si>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</si>
  <si>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</si>
  <si>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</si>
  <si>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</si>
  <si>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</si>
  <si>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</si>
  <si>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</si>
  <si>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</si>
  <si>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</si>
  <si>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</si>
  <si>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</si>
  <si>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</si>
  <si>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</si>
  <si>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</si>
  <si>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</si>
  <si>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</si>
  <si>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</si>
  <si>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</si>
  <si>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</si>
  <si>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</si>
  <si>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</si>
  <si>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</si>
  <si>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</si>
  <si>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</si>
  <si>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</si>
  <si>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</si>
  <si>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</si>
  <si>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</si>
  <si>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</si>
  <si>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</si>
  <si>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</si>
  <si>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</si>
  <si>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</si>
  <si>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</si>
  <si>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</si>
  <si>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</si>
  <si>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</si>
  <si>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</si>
  <si>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</si>
  <si>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</si>
  <si>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</si>
  <si>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</si>
  <si>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</si>
  <si>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</si>
  <si>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</si>
  <si>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</si>
  <si>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</si>
  <si>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</si>
  <si>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</si>
  <si>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</si>
  <si>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</si>
  <si>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</si>
  <si>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</si>
  <si>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</si>
  <si>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</si>
  <si>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</si>
  <si>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</si>
  <si>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</si>
  <si>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</si>
  <si>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</si>
  <si>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</si>
  <si>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</si>
  <si>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</si>
  <si>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</si>
  <si>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</si>
  <si>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</si>
  <si>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</si>
  <si>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</si>
  <si>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</si>
  <si>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</si>
  <si>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</si>
  <si>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</si>
  <si>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</si>
  <si>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</si>
  <si>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</si>
  <si>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</si>
  <si>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</si>
  <si>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</si>
  <si>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</si>
  <si>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</si>
  <si>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</si>
  <si>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</si>
  <si>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</si>
  <si>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</si>
  <si>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</si>
  <si>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</si>
  <si>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</si>
  <si>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</si>
  <si>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</si>
  <si>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</si>
  <si>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</si>
  <si>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</si>
  <si>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</si>
  <si>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</si>
  <si>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</si>
  <si>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</si>
  <si>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</si>
  <si>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</si>
  <si>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</si>
  <si>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</si>
  <si>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</si>
  <si>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</si>
  <si>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</si>
  <si>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</si>
  <si>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</si>
  <si>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</si>
  <si>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</si>
  <si>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</si>
  <si>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</si>
  <si>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</si>
  <si>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</si>
  <si>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</si>
  <si>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</si>
  <si>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</si>
  <si>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</si>
  <si>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</si>
  <si>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</si>
  <si>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</si>
  <si>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</si>
  <si>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</si>
  <si>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</si>
  <si>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</si>
  <si>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</si>
  <si>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</si>
  <si>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</si>
  <si>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</si>
  <si>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</si>
  <si>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</si>
  <si>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</si>
  <si>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</si>
  <si>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</si>
  <si>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</si>
  <si>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</si>
  <si>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</si>
  <si>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</si>
  <si>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</si>
  <si>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</si>
  <si>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</si>
  <si>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</si>
  <si>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</si>
  <si>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</si>
  <si>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</si>
  <si>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</si>
  <si>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</si>
  <si>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</si>
  <si>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</si>
  <si>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</si>
  <si>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</si>
  <si>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</si>
  <si>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</si>
  <si>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</si>
  <si>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</si>
  <si>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</si>
  <si>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</si>
  <si>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</si>
  <si>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</si>
  <si>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</si>
  <si>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</si>
  <si>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</si>
  <si>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</si>
  <si>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</si>
  <si>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</si>
  <si>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</si>
  <si>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</si>
  <si>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</si>
  <si>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</si>
  <si>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</si>
  <si>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</si>
  <si>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</si>
  <si>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</si>
  <si>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</si>
  <si>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</si>
  <si>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</si>
  <si>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</si>
  <si>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</si>
  <si>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</si>
  <si>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</si>
  <si>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</si>
  <si>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</si>
  <si>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</si>
  <si>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</si>
  <si>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</si>
  <si>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</si>
  <si>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</si>
  <si>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</si>
  <si>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</si>
  <si>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</si>
  <si>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</si>
  <si>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</si>
  <si>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</si>
  <si>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</si>
  <si>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</si>
  <si>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</si>
  <si>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</si>
  <si>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</si>
  <si>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</si>
  <si>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</si>
  <si>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</si>
  <si>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</si>
  <si>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</si>
  <si>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</si>
  <si>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</si>
  <si>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</si>
  <si>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</si>
  <si>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</si>
  <si>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</si>
  <si>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</si>
  <si>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</si>
  <si>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</si>
  <si>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</si>
  <si>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</si>
  <si>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</si>
  <si>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</si>
  <si>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</si>
  <si>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</si>
  <si>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</si>
  <si>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</si>
  <si>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</si>
  <si>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</si>
  <si>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</si>
  <si>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</si>
  <si>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</si>
  <si>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</si>
  <si>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</si>
  <si>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</si>
  <si>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</si>
  <si>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</si>
  <si>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</si>
  <si>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</si>
  <si>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</si>
  <si>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</si>
  <si>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</si>
  <si>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</si>
  <si>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</si>
  <si>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</si>
  <si>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</si>
  <si>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</si>
  <si>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</si>
  <si>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</si>
  <si>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</si>
  <si>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</si>
  <si>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</si>
  <si>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</si>
  <si>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</si>
  <si>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</si>
  <si>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</si>
  <si>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</si>
  <si>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</si>
  <si>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</si>
  <si>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</si>
  <si>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</si>
  <si>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</si>
  <si>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</si>
  <si>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</si>
  <si>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</si>
  <si>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</si>
  <si>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</si>
  <si>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</si>
  <si>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</si>
  <si>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</si>
  <si>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</si>
  <si>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</si>
  <si>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</si>
  <si>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</si>
  <si>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</si>
  <si>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</si>
  <si>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</si>
  <si>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</si>
  <si>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</si>
  <si>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</si>
  <si>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</si>
  <si>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</si>
  <si>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</si>
  <si>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</si>
  <si>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</si>
  <si>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</si>
  <si>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</si>
  <si>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</si>
  <si>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</si>
  <si>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</si>
  <si>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</si>
  <si>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</si>
  <si>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</si>
  <si>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</si>
  <si>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</si>
  <si>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</si>
  <si>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</si>
  <si>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</si>
  <si>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</si>
  <si>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</si>
  <si>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</si>
  <si>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</si>
  <si>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</si>
  <si>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</si>
  <si>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</si>
  <si>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</si>
  <si>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</si>
  <si>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</si>
  <si>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</si>
  <si>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</si>
  <si>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</si>
  <si>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</si>
  <si>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</si>
  <si>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</si>
  <si>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</si>
  <si>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</si>
  <si>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</si>
  <si>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</si>
  <si>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</si>
  <si>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</si>
  <si>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</si>
  <si>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</si>
  <si>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</si>
  <si>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</si>
  <si>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</si>
  <si>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</si>
  <si>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</si>
  <si>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</si>
  <si>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</si>
  <si>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</si>
  <si>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</si>
  <si>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</si>
  <si>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</si>
  <si>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</si>
  <si>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</si>
  <si>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</si>
  <si>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</si>
  <si>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</si>
  <si>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</si>
  <si>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</si>
  <si>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</si>
  <si>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</si>
  <si>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</si>
  <si>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</si>
  <si>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</si>
  <si>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</si>
  <si>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</si>
  <si>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</si>
  <si>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</si>
  <si>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</si>
  <si>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</si>
  <si>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</si>
  <si>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</si>
  <si>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</si>
  <si>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</si>
  <si>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</si>
  <si>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</si>
  <si>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</si>
  <si>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</si>
  <si>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</si>
  <si>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</si>
  <si>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</si>
  <si>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</si>
  <si>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</si>
  <si>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</si>
  <si>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</si>
  <si>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</si>
  <si>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</si>
  <si>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</si>
  <si>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</si>
  <si>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</si>
  <si>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</si>
  <si>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</si>
  <si>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</si>
  <si>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</si>
  <si>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</si>
  <si>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</si>
  <si>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</si>
  <si>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</si>
  <si>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</si>
  <si>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</si>
  <si>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</si>
  <si>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</si>
  <si>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</si>
  <si>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</si>
  <si>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</si>
  <si>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</si>
  <si>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</si>
  <si>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</si>
  <si>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</si>
  <si>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</si>
  <si>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</si>
  <si>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</si>
  <si>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</si>
  <si>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</si>
  <si>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</si>
  <si>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</si>
  <si>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</si>
  <si>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</si>
  <si>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</si>
  <si>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</si>
  <si>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</si>
  <si>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</si>
  <si>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</si>
  <si>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</si>
  <si>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</si>
  <si>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</si>
  <si>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</si>
  <si>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</si>
  <si>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</si>
  <si>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</si>
  <si>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</si>
  <si>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</si>
  <si>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</si>
  <si>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</si>
  <si>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</si>
  <si>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</si>
  <si>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</si>
  <si>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</si>
  <si>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</si>
  <si>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</si>
  <si>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</si>
  <si>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</si>
  <si>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</si>
  <si>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</si>
  <si>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</si>
  <si>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</si>
  <si>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</si>
  <si>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</si>
  <si>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</si>
  <si>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</si>
  <si>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</si>
  <si>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</si>
  <si>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</si>
  <si>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</si>
  <si>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</si>
  <si>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</si>
  <si>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</si>
  <si>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</si>
  <si>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</si>
  <si>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</si>
  <si>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</si>
  <si>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</si>
  <si>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</si>
  <si>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</si>
  <si>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</si>
  <si>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</si>
  <si>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</si>
  <si>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</si>
  <si>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</si>
  <si>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</si>
  <si>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</si>
  <si>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</si>
  <si>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</si>
  <si>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</si>
  <si>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</si>
  <si>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</si>
  <si>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</si>
  <si>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</si>
  <si>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</si>
  <si>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</si>
  <si>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</si>
  <si>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</si>
  <si>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</si>
  <si>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</si>
  <si>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</si>
  <si>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</si>
  <si>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</si>
  <si>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</si>
  <si>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</si>
  <si>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</si>
  <si>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</si>
  <si>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</si>
  <si>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</si>
  <si>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</si>
  <si>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</si>
  <si>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</si>
  <si>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</si>
  <si>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</si>
  <si>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</si>
  <si>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</si>
  <si>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</si>
  <si>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</si>
  <si>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</si>
  <si>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</si>
  <si>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</si>
  <si>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</si>
  <si>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</si>
  <si>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</si>
  <si>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</si>
  <si>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</si>
  <si>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</si>
  <si>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</si>
  <si>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</si>
  <si>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</si>
  <si>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</si>
  <si>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</si>
  <si>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</si>
  <si>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</si>
  <si>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</si>
  <si>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</si>
  <si>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</si>
  <si>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</si>
  <si>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</si>
  <si>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</si>
  <si>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</si>
  <si>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</si>
  <si>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</si>
  <si>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</si>
  <si>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</si>
  <si>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</si>
  <si>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</si>
  <si>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</si>
  <si>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</si>
  <si>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</si>
  <si>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</si>
  <si>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</si>
  <si>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</si>
  <si>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</si>
  <si>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</si>
  <si>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</si>
  <si>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</si>
  <si>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</si>
  <si>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</si>
  <si>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</si>
  <si>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</si>
  <si>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</si>
  <si>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</si>
  <si>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</si>
  <si>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</si>
  <si>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</si>
  <si>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</si>
  <si>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</si>
  <si>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</si>
  <si>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</si>
  <si>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</si>
  <si>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</si>
  <si>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</si>
  <si>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</si>
  <si>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</si>
  <si>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</si>
  <si>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</si>
  <si>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</si>
  <si>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</si>
  <si>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</si>
  <si>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</si>
  <si>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</si>
  <si>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</si>
  <si>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</si>
  <si>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</si>
  <si>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</si>
  <si>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</si>
  <si>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</si>
  <si>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</si>
  <si>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</si>
  <si>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</si>
  <si>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</si>
  <si>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</si>
  <si>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</si>
  <si>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</si>
  <si>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</si>
  <si>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</si>
  <si>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</si>
  <si>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</si>
  <si>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</si>
  <si>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</si>
  <si>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</si>
  <si>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</si>
  <si>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</si>
  <si>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</si>
  <si>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</si>
  <si>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</si>
  <si>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</si>
  <si>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</si>
  <si>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</si>
  <si>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</si>
  <si>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</si>
  <si>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</si>
  <si>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</si>
  <si>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</si>
  <si>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</si>
  <si>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</si>
  <si>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</si>
  <si>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</si>
  <si>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</si>
  <si>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</si>
  <si>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</si>
  <si>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</si>
  <si>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</si>
  <si>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</si>
  <si>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</si>
  <si>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</si>
  <si>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</si>
  <si>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</si>
  <si>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</si>
  <si>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</si>
  <si>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</si>
  <si>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</si>
  <si>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</si>
  <si>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</si>
  <si>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</si>
  <si>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</si>
  <si>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</si>
  <si>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</si>
  <si>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</si>
  <si>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</si>
  <si>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</si>
  <si>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</si>
  <si>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</si>
  <si>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</si>
  <si>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</si>
  <si>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</si>
  <si>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</si>
  <si>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</si>
  <si>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</si>
  <si>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</si>
  <si>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</si>
  <si>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</si>
  <si>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</si>
  <si>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</si>
  <si>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</si>
  <si>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</si>
  <si>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</si>
  <si>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</si>
  <si>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</si>
  <si>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</si>
  <si>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</si>
  <si>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</si>
  <si>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</si>
  <si>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</si>
  <si>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</si>
  <si>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</si>
  <si>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</si>
  <si>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</si>
  <si>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</si>
  <si>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</si>
  <si>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</si>
  <si>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</si>
  <si>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</si>
  <si>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</si>
  <si>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</si>
  <si>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</si>
  <si>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</si>
  <si>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</si>
  <si>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</si>
  <si>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</si>
  <si>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</si>
  <si>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</si>
  <si>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</si>
  <si>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</si>
  <si>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</si>
  <si>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</si>
  <si>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</si>
  <si>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</si>
  <si>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</si>
  <si>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</si>
  <si>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</si>
  <si>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</si>
  <si>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</si>
  <si>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</si>
  <si>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</si>
  <si>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</si>
  <si>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</si>
  <si>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</si>
  <si>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</si>
  <si>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</si>
  <si>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</si>
  <si>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</si>
  <si>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</si>
  <si>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</si>
  <si>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</si>
  <si>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</si>
  <si>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</si>
  <si>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</si>
  <si>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</si>
  <si>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</si>
  <si>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</si>
  <si>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</si>
  <si>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</si>
  <si>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</si>
  <si>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</si>
  <si>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</si>
  <si>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</si>
  <si>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</si>
  <si>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</si>
  <si>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</si>
  <si>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</si>
  <si>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</si>
  <si>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</si>
  <si>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</si>
  <si>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</si>
  <si>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</si>
  <si>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</si>
  <si>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</si>
  <si>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</si>
  <si>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</si>
  <si>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</si>
  <si>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</si>
  <si>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</si>
  <si>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</si>
  <si>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</si>
  <si>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</si>
  <si>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</si>
  <si>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</si>
  <si>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</si>
  <si>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</si>
  <si>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</si>
  <si>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</si>
  <si>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</si>
  <si>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</si>
  <si>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</si>
  <si>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</si>
  <si>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</si>
  <si>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</si>
  <si>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</si>
  <si>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</si>
  <si>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</si>
  <si>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</si>
  <si>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</si>
  <si>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</si>
  <si>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</si>
  <si>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</si>
  <si>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</si>
  <si>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</si>
  <si>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</si>
  <si>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</si>
  <si>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</si>
  <si>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</si>
  <si>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</si>
  <si>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</si>
  <si>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</si>
  <si>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</si>
  <si>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</si>
  <si>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</si>
  <si>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</si>
  <si>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</si>
  <si>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</si>
  <si>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</si>
  <si>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</si>
  <si>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</si>
  <si>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</si>
  <si>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</si>
  <si>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</si>
  <si>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</si>
  <si>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</si>
  <si>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</si>
  <si>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</si>
  <si>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</si>
  <si>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</si>
  <si>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</si>
  <si>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</si>
  <si>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</si>
  <si>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</si>
  <si>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</si>
  <si>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</si>
  <si>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</si>
  <si>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</si>
  <si>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</si>
  <si>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</si>
  <si>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</si>
  <si>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</si>
  <si>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</si>
  <si>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</si>
  <si>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</si>
  <si>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</si>
  <si>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</si>
  <si>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</si>
  <si>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</si>
  <si>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</si>
  <si>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</si>
  <si>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</si>
  <si>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</si>
  <si>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</si>
  <si>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</si>
  <si>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</si>
  <si>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</si>
  <si>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</si>
  <si>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</si>
  <si>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</si>
  <si>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</si>
  <si>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</si>
  <si>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</si>
  <si>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</si>
  <si>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</si>
  <si>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</si>
  <si>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</si>
  <si>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</si>
  <si>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</si>
  <si>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</si>
  <si>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</si>
  <si>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</si>
  <si>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</si>
  <si>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</si>
  <si>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</si>
  <si>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</si>
  <si>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</si>
  <si>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</si>
  <si>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</si>
  <si>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</si>
  <si>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</si>
  <si>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</si>
  <si>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</si>
  <si>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</si>
  <si>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</si>
  <si>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</si>
  <si>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</si>
  <si>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</si>
  <si>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</si>
  <si>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</si>
  <si>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</si>
  <si>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</si>
  <si>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</si>
  <si>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</si>
  <si>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</si>
  <si>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</si>
  <si>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</si>
  <si>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</si>
  <si>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</si>
  <si>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</si>
  <si>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</si>
  <si>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</si>
  <si>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</si>
  <si>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</si>
  <si>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</si>
  <si>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</si>
  <si>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</si>
  <si>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</si>
  <si>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</si>
  <si>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</si>
  <si>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</si>
  <si>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</si>
  <si>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</si>
  <si>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</si>
  <si>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</si>
  <si>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</si>
  <si>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</si>
  <si>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</si>
  <si>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</si>
  <si>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</si>
  <si>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</si>
  <si>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</si>
  <si>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</si>
  <si>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</si>
  <si>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</si>
  <si>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</si>
  <si>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</si>
  <si>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</si>
  <si>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</si>
  <si>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</si>
  <si>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</si>
  <si>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</si>
  <si>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</si>
  <si>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</si>
  <si>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</si>
  <si>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</si>
  <si>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</si>
  <si>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</si>
  <si>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</si>
  <si>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</si>
  <si>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</si>
  <si>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</si>
  <si>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</si>
  <si>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</si>
  <si>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</si>
  <si>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</si>
  <si>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</si>
  <si>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</si>
  <si>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</si>
  <si>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</si>
  <si>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</si>
  <si>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</si>
  <si>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</si>
  <si>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</si>
  <si>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</si>
  <si>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</si>
  <si>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</si>
  <si>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</si>
  <si>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</si>
  <si>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</si>
  <si>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</si>
  <si>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</si>
  <si>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</si>
  <si>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</si>
  <si>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</si>
  <si>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</si>
  <si>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</si>
  <si>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</si>
  <si>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</si>
  <si>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</si>
  <si>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</si>
  <si>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</si>
  <si>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</si>
  <si>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</si>
  <si>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</si>
  <si>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</si>
  <si>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</si>
  <si>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</si>
  <si>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</si>
  <si>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</si>
  <si>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</si>
  <si>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</si>
  <si>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</si>
  <si>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</si>
  <si>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</si>
  <si>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</si>
  <si>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</si>
  <si>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</si>
  <si>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</si>
  <si>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</si>
  <si>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</si>
  <si>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</si>
  <si>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</si>
  <si>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</si>
  <si>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</si>
  <si>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</si>
  <si>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</si>
  <si>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</si>
  <si>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</si>
  <si>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</si>
  <si>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</si>
  <si>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</si>
  <si>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</si>
  <si>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</si>
  <si>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</si>
  <si>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</si>
  <si>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</si>
  <si>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</si>
  <si>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</si>
  <si>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</si>
  <si>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</si>
  <si>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</si>
  <si>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</si>
  <si>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</si>
  <si>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</si>
  <si>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</si>
  <si>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</si>
  <si>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</si>
  <si>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</si>
  <si>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</si>
  <si>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</si>
  <si>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</si>
  <si>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</si>
  <si>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</si>
  <si>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</si>
  <si>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</si>
  <si>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</si>
  <si>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</si>
  <si>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</si>
  <si>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</si>
  <si>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</si>
  <si>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</si>
  <si>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</si>
  <si>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</si>
  <si>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</si>
  <si>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</si>
  <si>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</si>
  <si>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</si>
  <si>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</si>
  <si>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</si>
  <si>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</si>
  <si>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</si>
  <si>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</si>
  <si>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</si>
  <si>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</si>
  <si>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</si>
  <si>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</si>
  <si>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</si>
  <si>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</si>
  <si>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</si>
  <si>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</si>
  <si>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</si>
  <si>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</si>
  <si>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</si>
  <si>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</si>
  <si>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</si>
  <si>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</si>
  <si>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</si>
  <si>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</si>
  <si>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</si>
  <si>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</si>
  <si>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</si>
  <si>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</si>
  <si>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</si>
  <si>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</si>
  <si>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</si>
  <si>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</si>
  <si>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</si>
  <si>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</si>
  <si>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</si>
  <si>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</si>
  <si>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</si>
  <si>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</si>
  <si>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</si>
  <si>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</si>
  <si>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</si>
  <si>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</si>
  <si>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</si>
  <si>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</si>
  <si>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</si>
  <si>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</si>
  <si>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</si>
  <si>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</si>
  <si>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</si>
  <si>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</si>
  <si>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</si>
  <si>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</si>
  <si>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</si>
  <si>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</si>
  <si>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</si>
  <si>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</si>
  <si>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</si>
  <si>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</si>
  <si>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</si>
  <si>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</si>
  <si>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</si>
  <si>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</si>
  <si>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</si>
  <si>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</si>
  <si>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</si>
  <si>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</si>
  <si>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</si>
  <si>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</si>
  <si>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</si>
  <si>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</si>
  <si>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</si>
  <si>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</si>
  <si>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</si>
  <si>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</si>
  <si>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</si>
  <si>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</si>
  <si>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</si>
  <si>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</si>
  <si>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</si>
  <si>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</si>
  <si>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</si>
  <si>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</si>
  <si>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</si>
  <si>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</si>
  <si>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</si>
  <si>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</si>
  <si>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</si>
  <si>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</si>
  <si>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</si>
  <si>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</si>
  <si>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</si>
  <si>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</si>
  <si>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</si>
  <si>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</si>
  <si>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</si>
  <si>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</si>
  <si>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</si>
  <si>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</si>
  <si>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</si>
  <si>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</si>
  <si>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</si>
  <si>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</si>
  <si>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</si>
  <si>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</si>
  <si>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</si>
  <si>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</si>
  <si>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</si>
  <si>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</si>
  <si>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</si>
  <si>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</si>
  <si>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</si>
  <si>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</si>
  <si>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</si>
  <si>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</si>
  <si>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</si>
  <si>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</si>
  <si>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</si>
  <si>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</si>
  <si>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</si>
  <si>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</si>
  <si>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</si>
  <si>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</si>
  <si>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</si>
  <si>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</si>
  <si>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</si>
  <si>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</si>
  <si>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</si>
  <si>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</si>
  <si>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</si>
  <si>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</si>
  <si>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</si>
  <si>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</si>
  <si>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</si>
  <si>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</si>
  <si>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</si>
  <si>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</si>
  <si>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</si>
  <si>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</si>
  <si>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</si>
  <si>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</si>
  <si>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</si>
  <si>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</si>
  <si>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</si>
  <si>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</si>
  <si>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</si>
  <si>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</si>
  <si>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</si>
  <si>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</si>
  <si>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</si>
  <si>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</si>
  <si>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</si>
  <si>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</si>
  <si>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</si>
  <si>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</si>
  <si>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</si>
  <si>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</si>
  <si>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</si>
  <si>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</si>
  <si>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</si>
  <si>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</si>
  <si>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</si>
  <si>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</si>
  <si>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</si>
  <si>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</si>
  <si>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</si>
  <si>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</si>
  <si>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</si>
  <si>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</si>
  <si>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</si>
  <si>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</si>
  <si>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</si>
  <si>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</si>
  <si>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</si>
  <si>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</si>
  <si>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</si>
  <si>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</si>
  <si>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</si>
  <si>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</si>
  <si>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</si>
  <si>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</si>
  <si>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</si>
  <si>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</si>
  <si>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</si>
  <si>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</si>
  <si>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</si>
  <si>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</si>
  <si>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</si>
  <si>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</si>
  <si>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</si>
  <si>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</si>
  <si>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</si>
  <si>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</si>
  <si>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</si>
  <si>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</si>
  <si>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</si>
  <si>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</si>
  <si>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</si>
  <si>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</si>
  <si>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</si>
  <si>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</si>
  <si>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</si>
  <si>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</si>
  <si>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</si>
  <si>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</si>
  <si>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</si>
  <si>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</si>
  <si>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</si>
  <si>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</si>
  <si>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</si>
  <si>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</si>
  <si>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</si>
  <si>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</si>
  <si>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</si>
  <si>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</si>
  <si>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</si>
  <si>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</si>
  <si>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</si>
  <si>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</si>
  <si>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</si>
  <si>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</si>
  <si>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</si>
  <si>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</si>
  <si>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</si>
  <si>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</si>
  <si>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</si>
  <si>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</si>
  <si>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</si>
  <si>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</si>
  <si>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</si>
  <si>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</si>
  <si>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</si>
  <si>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</si>
  <si>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</si>
  <si>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</si>
  <si>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</si>
  <si>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</si>
  <si>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</si>
  <si>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</si>
  <si>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</si>
  <si>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</si>
  <si>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</si>
  <si>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</si>
  <si>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</si>
  <si>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</si>
  <si>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</si>
  <si>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</si>
  <si>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</si>
  <si>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</si>
  <si>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</si>
  <si>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</si>
  <si>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</si>
  <si>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</si>
  <si>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</si>
  <si>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</si>
  <si>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</si>
  <si>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</si>
  <si>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</si>
  <si>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</si>
  <si>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</si>
  <si>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</si>
  <si>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</si>
  <si>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</si>
  <si>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</si>
  <si>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</si>
  <si>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</si>
  <si>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</si>
  <si>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</si>
  <si>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</si>
  <si>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</si>
  <si>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</si>
  <si>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</si>
  <si>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</si>
  <si>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</si>
  <si>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</si>
  <si>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</si>
  <si>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</si>
  <si>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</si>
  <si>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</si>
  <si>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</si>
  <si>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</si>
  <si>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</si>
  <si>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</si>
  <si>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</si>
  <si>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</si>
  <si>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</si>
  <si>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</si>
  <si>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</si>
  <si>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</si>
  <si>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</si>
  <si>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</si>
  <si>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</si>
  <si>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</si>
  <si>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</si>
  <si>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</si>
  <si>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</si>
  <si>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</si>
  <si>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</si>
  <si>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</si>
  <si>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</si>
  <si>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</si>
  <si>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</si>
  <si>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</si>
  <si>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</si>
  <si>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</si>
  <si>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</si>
  <si>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</si>
  <si>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</si>
  <si>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</si>
  <si>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</si>
  <si>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</si>
  <si>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</si>
  <si>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</si>
  <si>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</si>
  <si>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</si>
  <si>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</si>
  <si>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</si>
  <si>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</si>
  <si>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</si>
  <si>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</si>
  <si>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</si>
  <si>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</si>
  <si>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</si>
  <si>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</si>
  <si>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</si>
  <si>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</si>
  <si>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</si>
  <si>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</si>
  <si>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</si>
  <si>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</si>
  <si>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</si>
  <si>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</si>
  <si>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</si>
  <si>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</si>
  <si>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2018 y al 31 de diciembre de 2019 (b)</t>
  </si>
  <si>
    <t>Del 1 de enero al 31 de diciembre de 2019 (b)</t>
  </si>
  <si>
    <t>Universidad de Guanajuato</t>
  </si>
  <si>
    <t>A. 21114-1 UNIVERSIDAD DE GUANAJUATO RECTORIA GENERAL</t>
  </si>
  <si>
    <t>B. 21114-2 UNIVERSIDAD DE GUANAJUATO CAMPUS GUANAJUATO</t>
  </si>
  <si>
    <t>C. 21114-3 UNIVERSIDAD DE GUANAJUATO CAMPUS LEÓN</t>
  </si>
  <si>
    <t>D. 21114-4 UNIVERSIDAD DE GUANAJUATO CAMPUS IRAPUATO-SALAMANCA</t>
  </si>
  <si>
    <t>E. 21114-5 UNIVERSIDAD DE GUANAJUATO CAMPUS CELAYA-SALVATIERRA</t>
  </si>
  <si>
    <t>F. 21114-6 UNIVERSIDAD DE GUANAJUATO COLEGIO DE NIVEL MEDIO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</si>
</sst>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Protection="1">
      <protection locked="0"/>
    </xf>
    <xf numFmtId="0" fontId="6" fillId="0" borderId="13" xfId="0" applyFont="1" applyBorder="1" applyProtection="1"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 2" xfId="1" xr:uid="{84C251C9-447E-4175-977F-74430ECBA39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56" t="s">
        <v>821</v>
      </c>
      <c r="B1" s="157"/>
      <c r="C1" s="157"/>
      <c r="D1" s="157"/>
      <c r="E1" s="158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784</v>
      </c>
      <c r="C3" s="159" t="s">
        <v>3296</v>
      </c>
      <c r="D3" s="159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787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788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785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4" workbookViewId="0">
      <selection activeCell="C20" sqref="C2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2" t="s">
        <v>534</v>
      </c>
      <c r="B1" s="172"/>
      <c r="C1" s="172"/>
      <c r="D1" s="172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0" t="str">
        <f>ENTE_PUBLICO_A</f>
        <v>Universidad de Guanajuato, Gobierno del Estado de Guanajuato (a)</v>
      </c>
      <c r="B2" s="161"/>
      <c r="C2" s="161"/>
      <c r="D2" s="162"/>
    </row>
    <row r="3" spans="1:11" ht="14.25" x14ac:dyDescent="0.45">
      <c r="A3" s="163" t="s">
        <v>166</v>
      </c>
      <c r="B3" s="164"/>
      <c r="C3" s="164"/>
      <c r="D3" s="165"/>
    </row>
    <row r="4" spans="1:11" ht="14.25" x14ac:dyDescent="0.45">
      <c r="A4" s="166" t="str">
        <f>TRIMESTRE</f>
        <v>Del 1 de enero al 31 de diciembre de 2019 (b)</v>
      </c>
      <c r="B4" s="167"/>
      <c r="C4" s="167"/>
      <c r="D4" s="168"/>
    </row>
    <row r="5" spans="1:11" ht="14.25" x14ac:dyDescent="0.45">
      <c r="A5" s="169" t="s">
        <v>118</v>
      </c>
      <c r="B5" s="170"/>
      <c r="C5" s="170"/>
      <c r="D5" s="171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4144474737.7712336</v>
      </c>
      <c r="C8" s="40">
        <f t="shared" ref="C8:D8" si="0">SUM(C9:C11)</f>
        <v>3447135593.0500002</v>
      </c>
      <c r="D8" s="40">
        <f t="shared" si="0"/>
        <v>3447135593.0500002</v>
      </c>
    </row>
    <row r="9" spans="1:11" x14ac:dyDescent="0.25">
      <c r="A9" s="53" t="s">
        <v>169</v>
      </c>
      <c r="B9" s="151">
        <v>1492208113.3432338</v>
      </c>
      <c r="C9" s="151">
        <v>1494647197.2600002</v>
      </c>
      <c r="D9" s="151">
        <v>1494647197.2600002</v>
      </c>
    </row>
    <row r="10" spans="1:11" x14ac:dyDescent="0.25">
      <c r="A10" s="53" t="s">
        <v>170</v>
      </c>
      <c r="B10" s="151">
        <v>2102930796.928</v>
      </c>
      <c r="C10" s="151">
        <v>1952488395.7900002</v>
      </c>
      <c r="D10" s="151">
        <v>1952488395.7900002</v>
      </c>
    </row>
    <row r="11" spans="1:11" x14ac:dyDescent="0.25">
      <c r="A11" s="53" t="s">
        <v>171</v>
      </c>
      <c r="B11" s="151">
        <v>549335827.5</v>
      </c>
      <c r="C11" s="151">
        <v>0</v>
      </c>
      <c r="D11" s="151"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4144474737.7700014</v>
      </c>
      <c r="C13" s="40">
        <f t="shared" ref="C13:D13" si="1">C14+C15</f>
        <v>3598508266.2900009</v>
      </c>
      <c r="D13" s="40">
        <f t="shared" si="1"/>
        <v>3533044170.5400009</v>
      </c>
    </row>
    <row r="14" spans="1:11" x14ac:dyDescent="0.25">
      <c r="A14" s="53" t="s">
        <v>172</v>
      </c>
      <c r="B14" s="151">
        <v>2041543940.8099997</v>
      </c>
      <c r="C14" s="151">
        <v>1548721634.1800003</v>
      </c>
      <c r="D14" s="151">
        <v>1518695352.1600003</v>
      </c>
    </row>
    <row r="15" spans="1:11" x14ac:dyDescent="0.25">
      <c r="A15" s="53" t="s">
        <v>173</v>
      </c>
      <c r="B15" s="151">
        <v>2102930796.9600015</v>
      </c>
      <c r="C15" s="151">
        <v>2049786632.1100008</v>
      </c>
      <c r="D15" s="151">
        <v>2014348818.3800006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7">
        <f>B18+B19</f>
        <v>0</v>
      </c>
      <c r="C17" s="40">
        <f t="shared" ref="C17" si="2">C18+C19</f>
        <v>416248804.61000043</v>
      </c>
      <c r="D17" s="40">
        <f>D18+D19</f>
        <v>410317482.2500003</v>
      </c>
    </row>
    <row r="18" spans="1:4" x14ac:dyDescent="0.25">
      <c r="A18" s="53" t="s">
        <v>175</v>
      </c>
      <c r="B18" s="118">
        <v>0</v>
      </c>
      <c r="C18" s="151">
        <v>329493149.75000042</v>
      </c>
      <c r="D18" s="151">
        <v>323804834.18000025</v>
      </c>
    </row>
    <row r="19" spans="1:4" x14ac:dyDescent="0.25">
      <c r="A19" s="53" t="s">
        <v>176</v>
      </c>
      <c r="B19" s="118">
        <v>0</v>
      </c>
      <c r="C19" s="151">
        <v>86755654.860000029</v>
      </c>
      <c r="D19" s="152">
        <v>86512648.070000038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1.232147216796875E-3</v>
      </c>
      <c r="C21" s="40">
        <f t="shared" ref="C21:D21" si="3">C8-C13+C17</f>
        <v>264876131.36999971</v>
      </c>
      <c r="D21" s="40">
        <f t="shared" si="3"/>
        <v>324408904.75999957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-549335827.49876785</v>
      </c>
      <c r="C23" s="40">
        <f t="shared" ref="C23:D23" si="4">C21-C11</f>
        <v>264876131.36999971</v>
      </c>
      <c r="D23" s="40">
        <f t="shared" si="4"/>
        <v>324408904.75999957</v>
      </c>
    </row>
    <row r="24" spans="1:4" ht="14.25" x14ac:dyDescent="0.45">
      <c r="A24" s="55"/>
      <c r="B24" s="17"/>
      <c r="C24" s="17"/>
      <c r="D24" s="17"/>
    </row>
    <row r="25" spans="1:4" x14ac:dyDescent="0.25">
      <c r="A25" s="119" t="s">
        <v>179</v>
      </c>
      <c r="B25" s="40">
        <f>B23-B17</f>
        <v>-549335827.49876785</v>
      </c>
      <c r="C25" s="40">
        <f t="shared" ref="C25" si="5">C23-C17</f>
        <v>-151372673.24000072</v>
      </c>
      <c r="D25" s="40">
        <f>D23-D17</f>
        <v>-85908577.490000725</v>
      </c>
    </row>
    <row r="26" spans="1:4" x14ac:dyDescent="0.25">
      <c r="A26" s="120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148">
        <v>0</v>
      </c>
      <c r="C30" s="148">
        <v>0</v>
      </c>
      <c r="D30" s="148">
        <v>0</v>
      </c>
    </row>
    <row r="31" spans="1:4" x14ac:dyDescent="0.25">
      <c r="A31" s="53" t="s">
        <v>188</v>
      </c>
      <c r="B31" s="148">
        <v>0</v>
      </c>
      <c r="C31" s="148">
        <v>0</v>
      </c>
      <c r="D31" s="148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-549335827.49876785</v>
      </c>
      <c r="C33" s="61">
        <f t="shared" ref="C33:D33" si="7">C25+C29</f>
        <v>-151372673.24000072</v>
      </c>
      <c r="D33" s="61">
        <f t="shared" si="7"/>
        <v>-85908577.490000725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549335827.5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148">
        <v>549335827.5</v>
      </c>
      <c r="C38" s="148">
        <v>0</v>
      </c>
      <c r="D38" s="148">
        <v>0</v>
      </c>
    </row>
    <row r="39" spans="1:4" x14ac:dyDescent="0.25">
      <c r="A39" s="53" t="s">
        <v>193</v>
      </c>
      <c r="B39" s="148">
        <v>0</v>
      </c>
      <c r="C39" s="148">
        <v>0</v>
      </c>
      <c r="D39" s="148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148">
        <v>0</v>
      </c>
      <c r="C41" s="148">
        <v>0</v>
      </c>
      <c r="D41" s="148">
        <v>0</v>
      </c>
    </row>
    <row r="42" spans="1:4" x14ac:dyDescent="0.25">
      <c r="A42" s="53" t="s">
        <v>196</v>
      </c>
      <c r="B42" s="148">
        <v>0</v>
      </c>
      <c r="C42" s="148">
        <v>0</v>
      </c>
      <c r="D42" s="148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549335827.5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1492208113.3432338</v>
      </c>
      <c r="C48" s="123">
        <f>C9</f>
        <v>1494647197.2600002</v>
      </c>
      <c r="D48" s="123">
        <f t="shared" ref="D48" si="11">D9</f>
        <v>1494647197.2600002</v>
      </c>
    </row>
    <row r="49" spans="1:4" x14ac:dyDescent="0.25">
      <c r="A49" s="126" t="s">
        <v>199</v>
      </c>
      <c r="B49" s="61">
        <f>B50-B51</f>
        <v>549335827.5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7" t="s">
        <v>192</v>
      </c>
      <c r="B50" s="148">
        <v>549335827.5</v>
      </c>
      <c r="C50" s="148">
        <v>0</v>
      </c>
      <c r="D50" s="148">
        <v>0</v>
      </c>
    </row>
    <row r="51" spans="1:4" x14ac:dyDescent="0.25">
      <c r="A51" s="127" t="s">
        <v>195</v>
      </c>
      <c r="B51" s="148">
        <v>0</v>
      </c>
      <c r="C51" s="148">
        <v>0</v>
      </c>
      <c r="D51" s="148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2041543940.8099997</v>
      </c>
      <c r="C53" s="60">
        <f t="shared" ref="C53:D53" si="13">C14</f>
        <v>1548721634.1800003</v>
      </c>
      <c r="D53" s="60">
        <f t="shared" si="13"/>
        <v>1518695352.1600003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4">C18</f>
        <v>329493149.75000042</v>
      </c>
      <c r="D55" s="60">
        <f t="shared" si="14"/>
        <v>323804834.18000025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3.3234119415283203E-2</v>
      </c>
      <c r="C57" s="61">
        <f>C48+C49-C53+C55</f>
        <v>275418712.83000034</v>
      </c>
      <c r="D57" s="61">
        <f t="shared" ref="D57" si="15">D48+D49-D53+D55</f>
        <v>299756679.28000015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-549335827.46676588</v>
      </c>
      <c r="C59" s="61">
        <f t="shared" ref="C59:D59" si="16">C57-C49</f>
        <v>275418712.83000034</v>
      </c>
      <c r="D59" s="61">
        <f t="shared" si="16"/>
        <v>299756679.28000015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2102930796.928</v>
      </c>
      <c r="C63" s="121">
        <f t="shared" ref="C63:D63" si="17">C10</f>
        <v>1952488395.7900002</v>
      </c>
      <c r="D63" s="121">
        <f t="shared" si="17"/>
        <v>1952488395.7900002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7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7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2102930796.9600015</v>
      </c>
      <c r="C68" s="23">
        <f t="shared" ref="C68:D68" si="19">C15</f>
        <v>2049786632.1100008</v>
      </c>
      <c r="D68" s="23">
        <f t="shared" si="19"/>
        <v>2014348818.3800006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0">C19</f>
        <v>86755654.860000029</v>
      </c>
      <c r="D70" s="23">
        <f t="shared" si="20"/>
        <v>86512648.070000038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-3.2001495361328125E-2</v>
      </c>
      <c r="C72" s="40">
        <f t="shared" ref="C72:D72" si="21">C63+C64-C68+C70</f>
        <v>-10542581.460000619</v>
      </c>
      <c r="D72" s="40">
        <f t="shared" si="21"/>
        <v>24652225.479999647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-3.2001495361328125E-2</v>
      </c>
      <c r="C74" s="40">
        <f>C72-C64</f>
        <v>-10542581.460000619</v>
      </c>
      <c r="D74" s="40">
        <f t="shared" ref="D74" si="22">D72-D64</f>
        <v>24652225.479999647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4144474737.7712336</v>
      </c>
      <c r="Q2" s="18">
        <f>'Formato 4'!C8</f>
        <v>3447135593.0500002</v>
      </c>
      <c r="R2" s="18">
        <f>'Formato 4'!D8</f>
        <v>3447135593.0500002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1492208113.3432338</v>
      </c>
      <c r="Q3" s="18">
        <f>'Formato 4'!C9</f>
        <v>1494647197.2600002</v>
      </c>
      <c r="R3" s="18">
        <f>'Formato 4'!D9</f>
        <v>1494647197.2600002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2102930796.928</v>
      </c>
      <c r="Q4" s="18">
        <f>'Formato 4'!C10</f>
        <v>1952488395.7900002</v>
      </c>
      <c r="R4" s="18">
        <f>'Formato 4'!D10</f>
        <v>1952488395.7900002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549335827.5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4144474737.7700014</v>
      </c>
      <c r="Q6" s="18">
        <f>'Formato 4'!C13</f>
        <v>3598508266.2900009</v>
      </c>
      <c r="R6" s="18">
        <f>'Formato 4'!D13</f>
        <v>3533044170.5400009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2041543940.8099997</v>
      </c>
      <c r="Q7" s="18">
        <f>'Formato 4'!C14</f>
        <v>1548721634.1800003</v>
      </c>
      <c r="R7" s="18">
        <f>'Formato 4'!D14</f>
        <v>1518695352.1600003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2102930796.9600015</v>
      </c>
      <c r="Q8" s="18">
        <f>'Formato 4'!C15</f>
        <v>2049786632.1100008</v>
      </c>
      <c r="R8" s="18">
        <f>'Formato 4'!D15</f>
        <v>2014348818.3800006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416248804.61000043</v>
      </c>
      <c r="R9" s="18">
        <f>'Formato 4'!D17</f>
        <v>410317482.2500003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329493149.75000042</v>
      </c>
      <c r="R10" s="18">
        <f>'Formato 4'!D18</f>
        <v>323804834.18000025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86755654.860000029</v>
      </c>
      <c r="R11" s="18">
        <f>'Formato 4'!D19</f>
        <v>86512648.070000038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1.232147216796875E-3</v>
      </c>
      <c r="Q12" s="18">
        <f>'Formato 4'!C21</f>
        <v>264876131.36999971</v>
      </c>
      <c r="R12" s="18">
        <f>'Formato 4'!D21</f>
        <v>324408904.75999957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-549335827.49876785</v>
      </c>
      <c r="Q13" s="18">
        <f>'Formato 4'!C23</f>
        <v>264876131.36999971</v>
      </c>
      <c r="R13" s="18">
        <f>'Formato 4'!D23</f>
        <v>324408904.75999957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-549335827.49876785</v>
      </c>
      <c r="Q14" s="18">
        <f>'Formato 4'!C25</f>
        <v>-151372673.24000072</v>
      </c>
      <c r="R14" s="18">
        <f>'Formato 4'!D25</f>
        <v>-85908577.490000725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-549335827.49876785</v>
      </c>
      <c r="Q18">
        <f>'Formato 4'!C33</f>
        <v>-151372673.24000072</v>
      </c>
      <c r="R18">
        <f>'Formato 4'!D33</f>
        <v>-85908577.490000725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549335827.5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549335827.5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549335827.5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1492208113.3432338</v>
      </c>
      <c r="Q26">
        <f>'Formato 4'!C48</f>
        <v>1494647197.2600002</v>
      </c>
      <c r="R26">
        <f>'Formato 4'!D48</f>
        <v>1494647197.2600002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549335827.5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549335827.5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2041543940.8099997</v>
      </c>
      <c r="Q30">
        <f>'Formato 4'!C53</f>
        <v>1548721634.1800003</v>
      </c>
      <c r="R30">
        <f>'Formato 4'!D53</f>
        <v>1518695352.1600003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329493149.75000042</v>
      </c>
      <c r="R31">
        <f>'Formato 4'!D55</f>
        <v>323804834.18000025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2102930796.928</v>
      </c>
      <c r="Q32">
        <f>'Formato 4'!C63</f>
        <v>1952488395.7900002</v>
      </c>
      <c r="R32">
        <f>'Formato 4'!D63</f>
        <v>1952488395.7900002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2102930796.9600015</v>
      </c>
      <c r="Q36">
        <f>'Formato 4'!C68</f>
        <v>2049786632.1100008</v>
      </c>
      <c r="R36">
        <f>'Formato 4'!D68</f>
        <v>2014348818.3800006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86755654.860000029</v>
      </c>
      <c r="R37">
        <f>'Formato 4'!D70</f>
        <v>86512648.070000038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-3.2001495361328125E-2</v>
      </c>
      <c r="Q38">
        <f>'Formato 4'!C72</f>
        <v>-10542581.460000619</v>
      </c>
      <c r="R38">
        <f>'Formato 4'!D72</f>
        <v>24652225.479999647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-3.2001495361328125E-2</v>
      </c>
      <c r="Q39">
        <f>'Formato 4'!C74</f>
        <v>-10542581.460000619</v>
      </c>
      <c r="R39">
        <f>'Formato 4'!D74</f>
        <v>24652225.479999647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85" zoomScaleNormal="85" workbookViewId="0">
      <selection activeCell="B73" sqref="B73:F7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8" t="s">
        <v>206</v>
      </c>
      <c r="B1" s="178"/>
      <c r="C1" s="178"/>
      <c r="D1" s="178"/>
      <c r="E1" s="178"/>
      <c r="F1" s="178"/>
      <c r="G1" s="178"/>
    </row>
    <row r="2" spans="1:8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2"/>
    </row>
    <row r="3" spans="1:8" x14ac:dyDescent="0.25">
      <c r="A3" s="163" t="s">
        <v>207</v>
      </c>
      <c r="B3" s="164"/>
      <c r="C3" s="164"/>
      <c r="D3" s="164"/>
      <c r="E3" s="164"/>
      <c r="F3" s="164"/>
      <c r="G3" s="165"/>
    </row>
    <row r="4" spans="1:8" ht="14.25" x14ac:dyDescent="0.45">
      <c r="A4" s="166" t="str">
        <f>TRIMESTRE</f>
        <v>Del 1 de enero al 31 de diciembre de 2019 (b)</v>
      </c>
      <c r="B4" s="167"/>
      <c r="C4" s="167"/>
      <c r="D4" s="167"/>
      <c r="E4" s="167"/>
      <c r="F4" s="167"/>
      <c r="G4" s="168"/>
    </row>
    <row r="5" spans="1:8" ht="14.25" x14ac:dyDescent="0.45">
      <c r="A5" s="169" t="s">
        <v>118</v>
      </c>
      <c r="B5" s="170"/>
      <c r="C5" s="170"/>
      <c r="D5" s="170"/>
      <c r="E5" s="170"/>
      <c r="F5" s="170"/>
      <c r="G5" s="171"/>
    </row>
    <row r="6" spans="1:8" x14ac:dyDescent="0.25">
      <c r="A6" s="175" t="s">
        <v>214</v>
      </c>
      <c r="B6" s="177" t="s">
        <v>208</v>
      </c>
      <c r="C6" s="177"/>
      <c r="D6" s="177"/>
      <c r="E6" s="177"/>
      <c r="F6" s="177"/>
      <c r="G6" s="177" t="s">
        <v>209</v>
      </c>
    </row>
    <row r="7" spans="1:8" ht="30" x14ac:dyDescent="0.25">
      <c r="A7" s="176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7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48">
        <v>0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  <c r="H9" s="8"/>
    </row>
    <row r="10" spans="1:8" x14ac:dyDescent="0.25">
      <c r="A10" s="53" t="s">
        <v>217</v>
      </c>
      <c r="B10" s="148">
        <v>21923668</v>
      </c>
      <c r="C10" s="148">
        <v>22802484.739999998</v>
      </c>
      <c r="D10" s="148">
        <v>44726152.739999995</v>
      </c>
      <c r="E10" s="148">
        <v>44726152.739999995</v>
      </c>
      <c r="F10" s="148">
        <v>44726152.739999995</v>
      </c>
      <c r="G10" s="148">
        <v>22802484.739999995</v>
      </c>
    </row>
    <row r="11" spans="1:8" x14ac:dyDescent="0.25">
      <c r="A11" s="53" t="s">
        <v>218</v>
      </c>
      <c r="B11" s="148">
        <v>0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</row>
    <row r="12" spans="1:8" x14ac:dyDescent="0.25">
      <c r="A12" s="53" t="s">
        <v>219</v>
      </c>
      <c r="B12" s="148">
        <v>0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</row>
    <row r="13" spans="1:8" x14ac:dyDescent="0.25">
      <c r="A13" s="53" t="s">
        <v>220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</row>
    <row r="14" spans="1:8" x14ac:dyDescent="0.25">
      <c r="A14" s="53" t="s">
        <v>221</v>
      </c>
      <c r="B14" s="148">
        <v>0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</row>
    <row r="15" spans="1:8" x14ac:dyDescent="0.25">
      <c r="A15" s="53" t="s">
        <v>222</v>
      </c>
      <c r="B15" s="148">
        <v>460023032.17049998</v>
      </c>
      <c r="C15" s="148">
        <v>13216174.610000148</v>
      </c>
      <c r="D15" s="148">
        <v>473239206.78050011</v>
      </c>
      <c r="E15" s="148">
        <v>473239206.78000021</v>
      </c>
      <c r="F15" s="148">
        <v>473239206.78000021</v>
      </c>
      <c r="G15" s="148">
        <v>13216174.609500229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0">SUM(C17:C27)</f>
        <v>0</v>
      </c>
      <c r="D16" s="60">
        <f t="shared" si="0"/>
        <v>0</v>
      </c>
      <c r="E16" s="60">
        <f t="shared" si="0"/>
        <v>0</v>
      </c>
      <c r="F16" s="60">
        <f t="shared" si="0"/>
        <v>0</v>
      </c>
      <c r="G16" s="60">
        <f>SUM(G17:G27)</f>
        <v>0</v>
      </c>
    </row>
    <row r="17" spans="1:7" x14ac:dyDescent="0.25">
      <c r="A17" s="63" t="s">
        <v>223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f>F17-B17</f>
        <v>0</v>
      </c>
    </row>
    <row r="18" spans="1:7" x14ac:dyDescent="0.25">
      <c r="A18" s="63" t="s">
        <v>224</v>
      </c>
      <c r="B18" s="148">
        <v>0</v>
      </c>
      <c r="C18" s="148">
        <v>0</v>
      </c>
      <c r="D18" s="148">
        <v>0</v>
      </c>
      <c r="E18" s="148">
        <v>0</v>
      </c>
      <c r="F18" s="148">
        <v>0</v>
      </c>
      <c r="G18" s="148">
        <f t="shared" ref="G18:G27" si="1">F18-B18</f>
        <v>0</v>
      </c>
    </row>
    <row r="19" spans="1:7" x14ac:dyDescent="0.25">
      <c r="A19" s="63" t="s">
        <v>225</v>
      </c>
      <c r="B19" s="148">
        <v>0</v>
      </c>
      <c r="C19" s="148">
        <v>0</v>
      </c>
      <c r="D19" s="148">
        <v>0</v>
      </c>
      <c r="E19" s="148">
        <v>0</v>
      </c>
      <c r="F19" s="148">
        <v>0</v>
      </c>
      <c r="G19" s="148">
        <f t="shared" si="1"/>
        <v>0</v>
      </c>
    </row>
    <row r="20" spans="1:7" x14ac:dyDescent="0.25">
      <c r="A20" s="63" t="s">
        <v>226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f t="shared" si="1"/>
        <v>0</v>
      </c>
    </row>
    <row r="21" spans="1:7" x14ac:dyDescent="0.25">
      <c r="A21" s="63" t="s">
        <v>227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f t="shared" si="1"/>
        <v>0</v>
      </c>
    </row>
    <row r="22" spans="1:7" x14ac:dyDescent="0.25">
      <c r="A22" s="63" t="s">
        <v>228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f t="shared" si="1"/>
        <v>0</v>
      </c>
    </row>
    <row r="23" spans="1:7" x14ac:dyDescent="0.25">
      <c r="A23" s="63" t="s">
        <v>229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f t="shared" si="1"/>
        <v>0</v>
      </c>
    </row>
    <row r="24" spans="1:7" x14ac:dyDescent="0.25">
      <c r="A24" s="63" t="s">
        <v>230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f t="shared" si="1"/>
        <v>0</v>
      </c>
    </row>
    <row r="25" spans="1:7" x14ac:dyDescent="0.25">
      <c r="A25" s="63" t="s">
        <v>231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f t="shared" si="1"/>
        <v>0</v>
      </c>
    </row>
    <row r="26" spans="1:7" x14ac:dyDescent="0.25">
      <c r="A26" s="63" t="s">
        <v>232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f t="shared" si="1"/>
        <v>0</v>
      </c>
    </row>
    <row r="27" spans="1:7" x14ac:dyDescent="0.25">
      <c r="A27" s="63" t="s">
        <v>233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f t="shared" si="1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148">
        <f>F29-B29</f>
        <v>0</v>
      </c>
    </row>
    <row r="30" spans="1:7" x14ac:dyDescent="0.25">
      <c r="A30" s="63" t="s">
        <v>236</v>
      </c>
      <c r="B30" s="148">
        <v>0</v>
      </c>
      <c r="C30" s="148">
        <v>0</v>
      </c>
      <c r="D30" s="148">
        <v>0</v>
      </c>
      <c r="E30" s="148">
        <v>0</v>
      </c>
      <c r="F30" s="148">
        <v>0</v>
      </c>
      <c r="G30" s="148">
        <f>F30-B30</f>
        <v>0</v>
      </c>
    </row>
    <row r="31" spans="1:7" x14ac:dyDescent="0.25">
      <c r="A31" s="63" t="s">
        <v>237</v>
      </c>
      <c r="B31" s="148">
        <v>0</v>
      </c>
      <c r="C31" s="148">
        <v>0</v>
      </c>
      <c r="D31" s="148">
        <v>0</v>
      </c>
      <c r="E31" s="148">
        <v>0</v>
      </c>
      <c r="F31" s="148">
        <v>0</v>
      </c>
      <c r="G31" s="148">
        <f t="shared" ref="G31:G36" si="3">F31-B31</f>
        <v>0</v>
      </c>
    </row>
    <row r="32" spans="1:7" x14ac:dyDescent="0.25">
      <c r="A32" s="63" t="s">
        <v>238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f t="shared" si="3"/>
        <v>0</v>
      </c>
    </row>
    <row r="33" spans="1:8" x14ac:dyDescent="0.25">
      <c r="A33" s="63" t="s">
        <v>239</v>
      </c>
      <c r="B33" s="148">
        <v>0</v>
      </c>
      <c r="C33" s="148">
        <v>0</v>
      </c>
      <c r="D33" s="148">
        <v>0</v>
      </c>
      <c r="E33" s="148">
        <v>0</v>
      </c>
      <c r="F33" s="148">
        <v>0</v>
      </c>
      <c r="G33" s="148">
        <f t="shared" si="3"/>
        <v>0</v>
      </c>
    </row>
    <row r="34" spans="1:8" x14ac:dyDescent="0.25">
      <c r="A34" s="53" t="s">
        <v>240</v>
      </c>
      <c r="B34" s="60">
        <v>1000861413.1727339</v>
      </c>
      <c r="C34" s="60">
        <v>-47785156.00999999</v>
      </c>
      <c r="D34" s="60">
        <v>953076257.16273391</v>
      </c>
      <c r="E34" s="60">
        <v>953076257.16000009</v>
      </c>
      <c r="F34" s="60">
        <v>953076257.16000009</v>
      </c>
      <c r="G34" s="60">
        <f t="shared" si="3"/>
        <v>-47785156.012733817</v>
      </c>
    </row>
    <row r="35" spans="1:8" ht="14.25" x14ac:dyDescent="0.45">
      <c r="A35" s="53" t="s">
        <v>241</v>
      </c>
      <c r="B35" s="60">
        <f>B36</f>
        <v>9400000</v>
      </c>
      <c r="C35" s="60">
        <f t="shared" ref="C35:F35" si="4">C36</f>
        <v>14205580.579999998</v>
      </c>
      <c r="D35" s="60">
        <f t="shared" si="4"/>
        <v>23605580.579999998</v>
      </c>
      <c r="E35" s="60">
        <f t="shared" si="4"/>
        <v>23605580.579999998</v>
      </c>
      <c r="F35" s="60">
        <f t="shared" si="4"/>
        <v>23605580.579999998</v>
      </c>
      <c r="G35" s="60">
        <f t="shared" si="3"/>
        <v>14205580.579999998</v>
      </c>
    </row>
    <row r="36" spans="1:8" x14ac:dyDescent="0.25">
      <c r="A36" s="63" t="s">
        <v>242</v>
      </c>
      <c r="B36" s="148">
        <v>9400000</v>
      </c>
      <c r="C36" s="148">
        <v>14205580.579999998</v>
      </c>
      <c r="D36" s="148">
        <v>23605580.579999998</v>
      </c>
      <c r="E36" s="148">
        <v>23605580.579999998</v>
      </c>
      <c r="F36" s="148">
        <v>23605580.579999998</v>
      </c>
      <c r="G36" s="60">
        <f t="shared" si="3"/>
        <v>14205580.579999998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f>F38-B38</f>
        <v>0</v>
      </c>
    </row>
    <row r="39" spans="1:8" x14ac:dyDescent="0.25">
      <c r="A39" s="63" t="s">
        <v>245</v>
      </c>
      <c r="B39" s="148">
        <v>0</v>
      </c>
      <c r="C39" s="148">
        <v>0</v>
      </c>
      <c r="D39" s="148">
        <v>0</v>
      </c>
      <c r="E39" s="148">
        <v>0</v>
      </c>
      <c r="F39" s="148">
        <v>0</v>
      </c>
      <c r="G39" s="148">
        <f>F39-B39</f>
        <v>0</v>
      </c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1492208113.3432338</v>
      </c>
      <c r="C41" s="61">
        <f t="shared" ref="C41:E41" si="6">SUM(C9,C10,C11,C12,C13,C14,C15,C16,C28,C34,C35,C37)</f>
        <v>2439083.9200001508</v>
      </c>
      <c r="D41" s="61">
        <f t="shared" si="6"/>
        <v>1494647197.2632339</v>
      </c>
      <c r="E41" s="61">
        <f t="shared" si="6"/>
        <v>1494647197.2600002</v>
      </c>
      <c r="F41" s="61">
        <f>SUM(F9,F10,F11,F12,F13,F14,F15,F16,F28,F34,F35,F37)</f>
        <v>1494647197.2600002</v>
      </c>
      <c r="G41" s="61">
        <f>SUM(G9,G10,G11,G12,G13,G14,G15,G16,G28,G34,G35,G37)</f>
        <v>2439083.9167664051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2439083.9167664051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f t="shared" ref="G45:G63" si="7">F45-B45</f>
        <v>0</v>
      </c>
    </row>
    <row r="46" spans="1:8" x14ac:dyDescent="0.25">
      <c r="A46" s="69" t="s">
        <v>249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148">
        <f t="shared" si="7"/>
        <v>0</v>
      </c>
    </row>
    <row r="47" spans="1:8" x14ac:dyDescent="0.25">
      <c r="A47" s="69" t="s">
        <v>250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f t="shared" si="7"/>
        <v>0</v>
      </c>
    </row>
    <row r="48" spans="1:8" x14ac:dyDescent="0.25">
      <c r="A48" s="69" t="s">
        <v>251</v>
      </c>
      <c r="B48" s="148">
        <v>0</v>
      </c>
      <c r="C48" s="148">
        <v>0</v>
      </c>
      <c r="D48" s="148">
        <v>0</v>
      </c>
      <c r="E48" s="148">
        <v>0</v>
      </c>
      <c r="F48" s="148">
        <v>0</v>
      </c>
      <c r="G48" s="148">
        <f t="shared" si="7"/>
        <v>0</v>
      </c>
    </row>
    <row r="49" spans="1:7" ht="30" x14ac:dyDescent="0.25">
      <c r="A49" s="69" t="s">
        <v>252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f t="shared" si="7"/>
        <v>0</v>
      </c>
    </row>
    <row r="50" spans="1:7" x14ac:dyDescent="0.25">
      <c r="A50" s="69" t="s">
        <v>253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f t="shared" si="7"/>
        <v>0</v>
      </c>
    </row>
    <row r="51" spans="1:7" x14ac:dyDescent="0.25">
      <c r="A51" s="69" t="s">
        <v>254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f t="shared" si="7"/>
        <v>0</v>
      </c>
    </row>
    <row r="52" spans="1:7" x14ac:dyDescent="0.25">
      <c r="A52" s="48" t="s">
        <v>255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f t="shared" si="7"/>
        <v>0</v>
      </c>
    </row>
    <row r="53" spans="1:7" x14ac:dyDescent="0.25">
      <c r="A53" s="63" t="s">
        <v>256</v>
      </c>
      <c r="B53" s="148">
        <v>0</v>
      </c>
      <c r="C53" s="148">
        <v>0</v>
      </c>
      <c r="D53" s="148">
        <v>0</v>
      </c>
      <c r="E53" s="148">
        <v>0</v>
      </c>
      <c r="F53" s="148">
        <v>0</v>
      </c>
      <c r="G53" s="148">
        <f t="shared" si="7"/>
        <v>0</v>
      </c>
    </row>
    <row r="54" spans="1:7" x14ac:dyDescent="0.25">
      <c r="A54" s="53" t="s">
        <v>257</v>
      </c>
      <c r="B54" s="60">
        <f>SUM(B55:B58)</f>
        <v>217487693</v>
      </c>
      <c r="C54" s="60">
        <f t="shared" ref="C54:G54" si="8">SUM(C55:C58)</f>
        <v>-183207533.80000001</v>
      </c>
      <c r="D54" s="60">
        <f t="shared" si="8"/>
        <v>34280159.199999988</v>
      </c>
      <c r="E54" s="60">
        <f t="shared" si="8"/>
        <v>34280159.199999996</v>
      </c>
      <c r="F54" s="60">
        <f t="shared" si="8"/>
        <v>34280159.199999996</v>
      </c>
      <c r="G54" s="60">
        <f t="shared" si="8"/>
        <v>-183207533.80000001</v>
      </c>
    </row>
    <row r="55" spans="1:7" x14ac:dyDescent="0.25">
      <c r="A55" s="48" t="s">
        <v>258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148">
        <f t="shared" si="7"/>
        <v>0</v>
      </c>
    </row>
    <row r="56" spans="1:7" x14ac:dyDescent="0.25">
      <c r="A56" s="69" t="s">
        <v>259</v>
      </c>
      <c r="B56" s="148">
        <v>0</v>
      </c>
      <c r="C56" s="148">
        <v>0</v>
      </c>
      <c r="D56" s="148">
        <v>0</v>
      </c>
      <c r="E56" s="148">
        <v>0</v>
      </c>
      <c r="F56" s="148">
        <v>0</v>
      </c>
      <c r="G56" s="148">
        <f t="shared" si="7"/>
        <v>0</v>
      </c>
    </row>
    <row r="57" spans="1:7" x14ac:dyDescent="0.25">
      <c r="A57" s="69" t="s">
        <v>260</v>
      </c>
      <c r="B57" s="148">
        <v>0</v>
      </c>
      <c r="C57" s="148">
        <v>0</v>
      </c>
      <c r="D57" s="148">
        <v>0</v>
      </c>
      <c r="E57" s="148">
        <v>0</v>
      </c>
      <c r="F57" s="148">
        <v>0</v>
      </c>
      <c r="G57" s="148">
        <f t="shared" si="7"/>
        <v>0</v>
      </c>
    </row>
    <row r="58" spans="1:7" x14ac:dyDescent="0.25">
      <c r="A58" s="48" t="s">
        <v>261</v>
      </c>
      <c r="B58" s="148">
        <v>217487693</v>
      </c>
      <c r="C58" s="148">
        <v>-183207533.80000001</v>
      </c>
      <c r="D58" s="148">
        <v>34280159.199999988</v>
      </c>
      <c r="E58" s="148">
        <v>34280159.199999996</v>
      </c>
      <c r="F58" s="148">
        <v>34280159.199999996</v>
      </c>
      <c r="G58" s="148">
        <f t="shared" si="7"/>
        <v>-183207533.80000001</v>
      </c>
    </row>
    <row r="59" spans="1:7" x14ac:dyDescent="0.25">
      <c r="A59" s="53" t="s">
        <v>262</v>
      </c>
      <c r="B59" s="60">
        <f>SUM(B60:B61)</f>
        <v>0</v>
      </c>
      <c r="C59" s="60">
        <f t="shared" ref="C59:F59" si="9">SUM(C60:C61)</f>
        <v>0</v>
      </c>
      <c r="D59" s="60">
        <f t="shared" si="9"/>
        <v>0</v>
      </c>
      <c r="E59" s="60">
        <f t="shared" si="9"/>
        <v>0</v>
      </c>
      <c r="F59" s="60">
        <f t="shared" si="9"/>
        <v>0</v>
      </c>
      <c r="G59" s="60">
        <f t="shared" si="7"/>
        <v>0</v>
      </c>
    </row>
    <row r="60" spans="1:7" x14ac:dyDescent="0.25">
      <c r="A60" s="69" t="s">
        <v>263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si="7"/>
        <v>0</v>
      </c>
    </row>
    <row r="61" spans="1:7" x14ac:dyDescent="0.25">
      <c r="A61" s="69" t="s">
        <v>264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53" t="s">
        <v>265</v>
      </c>
      <c r="B62" s="148">
        <v>1885443103.928</v>
      </c>
      <c r="C62" s="148">
        <v>32765132.662000008</v>
      </c>
      <c r="D62" s="148">
        <v>1918208236.5899999</v>
      </c>
      <c r="E62" s="148">
        <v>1918208236.5900002</v>
      </c>
      <c r="F62" s="148">
        <v>1918208236.5900002</v>
      </c>
      <c r="G62" s="148">
        <f t="shared" si="7"/>
        <v>32765132.662000179</v>
      </c>
    </row>
    <row r="63" spans="1:7" x14ac:dyDescent="0.25">
      <c r="A63" s="53" t="s">
        <v>266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 t="shared" si="7"/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2102930796.928</v>
      </c>
      <c r="C65" s="61">
        <f t="shared" ref="C65:G65" si="10">C45+C54+C59+C62+C63</f>
        <v>-150442401.13800001</v>
      </c>
      <c r="D65" s="61">
        <f t="shared" si="10"/>
        <v>1952488395.79</v>
      </c>
      <c r="E65" s="61">
        <f t="shared" si="10"/>
        <v>1952488395.7900002</v>
      </c>
      <c r="F65" s="61">
        <f t="shared" si="10"/>
        <v>1952488395.7900002</v>
      </c>
      <c r="G65" s="61">
        <f t="shared" si="10"/>
        <v>-150442401.13799983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549335827.5</v>
      </c>
      <c r="C67" s="61">
        <f t="shared" ref="C67:G67" si="11">C68</f>
        <v>119039930.03999999</v>
      </c>
      <c r="D67" s="61">
        <f t="shared" si="11"/>
        <v>668375757.53999996</v>
      </c>
      <c r="E67" s="61">
        <f t="shared" si="11"/>
        <v>0</v>
      </c>
      <c r="F67" s="61">
        <f t="shared" si="11"/>
        <v>0</v>
      </c>
      <c r="G67" s="61">
        <f t="shared" si="11"/>
        <v>-549335827.5</v>
      </c>
    </row>
    <row r="68" spans="1:7" x14ac:dyDescent="0.25">
      <c r="A68" s="53" t="s">
        <v>269</v>
      </c>
      <c r="B68" s="148">
        <v>549335827.5</v>
      </c>
      <c r="C68" s="148">
        <v>119039930.03999999</v>
      </c>
      <c r="D68" s="148">
        <v>668375757.53999996</v>
      </c>
      <c r="E68" s="148">
        <v>0</v>
      </c>
      <c r="F68" s="148">
        <v>0</v>
      </c>
      <c r="G68" s="148">
        <f>F68-B68</f>
        <v>-549335827.5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4144474737.7712336</v>
      </c>
      <c r="C70" s="61">
        <f t="shared" ref="C70:G70" si="12">C41+C65+C67</f>
        <v>-28963387.177999884</v>
      </c>
      <c r="D70" s="61">
        <f t="shared" si="12"/>
        <v>4115511350.5932341</v>
      </c>
      <c r="E70" s="61">
        <f t="shared" si="12"/>
        <v>3447135593.0500002</v>
      </c>
      <c r="F70" s="61">
        <f t="shared" si="12"/>
        <v>3447135593.0500002</v>
      </c>
      <c r="G70" s="61">
        <f t="shared" si="12"/>
        <v>-697339144.72123337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148">
        <v>549335827.5</v>
      </c>
      <c r="C73" s="148">
        <v>119039930.03999999</v>
      </c>
      <c r="D73" s="148">
        <v>668375757.53999996</v>
      </c>
      <c r="E73" s="148">
        <v>0</v>
      </c>
      <c r="F73" s="148">
        <v>0</v>
      </c>
      <c r="G73" s="148">
        <f>F73-B73</f>
        <v>-549335827.5</v>
      </c>
    </row>
    <row r="74" spans="1:7" ht="30" x14ac:dyDescent="0.25">
      <c r="A74" s="129" t="s">
        <v>273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f>F74-B74</f>
        <v>0</v>
      </c>
    </row>
    <row r="75" spans="1:7" x14ac:dyDescent="0.25">
      <c r="A75" s="119" t="s">
        <v>274</v>
      </c>
      <c r="B75" s="61">
        <f>B73+B74</f>
        <v>549335827.5</v>
      </c>
      <c r="C75" s="61">
        <f t="shared" ref="C75:G75" si="13">C73+C74</f>
        <v>119039930.03999999</v>
      </c>
      <c r="D75" s="61">
        <f t="shared" si="13"/>
        <v>668375757.53999996</v>
      </c>
      <c r="E75" s="61">
        <f t="shared" si="13"/>
        <v>0</v>
      </c>
      <c r="F75" s="61">
        <f t="shared" si="13"/>
        <v>0</v>
      </c>
      <c r="G75" s="61">
        <f t="shared" si="13"/>
        <v>-549335827.5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21923668</v>
      </c>
      <c r="Q4" s="18">
        <f>'Formato 5'!C10</f>
        <v>22802484.739999998</v>
      </c>
      <c r="R4" s="18">
        <f>'Formato 5'!D10</f>
        <v>44726152.739999995</v>
      </c>
      <c r="S4" s="18">
        <f>'Formato 5'!E10</f>
        <v>44726152.739999995</v>
      </c>
      <c r="T4" s="18">
        <f>'Formato 5'!F10</f>
        <v>44726152.739999995</v>
      </c>
      <c r="U4" s="18">
        <f>'Formato 5'!G10</f>
        <v>22802484.739999995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460023032.17049998</v>
      </c>
      <c r="Q9" s="18">
        <f>'Formato 5'!C15</f>
        <v>13216174.610000148</v>
      </c>
      <c r="R9" s="18">
        <f>'Formato 5'!D15</f>
        <v>473239206.78050011</v>
      </c>
      <c r="S9" s="18">
        <f>'Formato 5'!E15</f>
        <v>473239206.78000021</v>
      </c>
      <c r="T9" s="18">
        <f>'Formato 5'!F15</f>
        <v>473239206.78000021</v>
      </c>
      <c r="U9" s="18">
        <f>'Formato 5'!G15</f>
        <v>13216174.609500229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1000861413.1727339</v>
      </c>
      <c r="Q28" s="18">
        <f>'Formato 5'!C34</f>
        <v>-47785156.00999999</v>
      </c>
      <c r="R28" s="18">
        <f>'Formato 5'!D34</f>
        <v>953076257.16273391</v>
      </c>
      <c r="S28" s="18">
        <f>'Formato 5'!E34</f>
        <v>953076257.16000009</v>
      </c>
      <c r="T28" s="18">
        <f>'Formato 5'!F34</f>
        <v>953076257.16000009</v>
      </c>
      <c r="U28" s="18">
        <f>'Formato 5'!G34</f>
        <v>-47785156.012733817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9400000</v>
      </c>
      <c r="Q29" s="18">
        <f>'Formato 5'!C35</f>
        <v>14205580.579999998</v>
      </c>
      <c r="R29" s="18">
        <f>'Formato 5'!D35</f>
        <v>23605580.579999998</v>
      </c>
      <c r="S29" s="18">
        <f>'Formato 5'!E35</f>
        <v>23605580.579999998</v>
      </c>
      <c r="T29" s="18">
        <f>'Formato 5'!F35</f>
        <v>23605580.579999998</v>
      </c>
      <c r="U29" s="18">
        <f>'Formato 5'!G35</f>
        <v>14205580.579999998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9400000</v>
      </c>
      <c r="Q30" s="18">
        <f>'Formato 5'!C36</f>
        <v>14205580.579999998</v>
      </c>
      <c r="R30" s="18">
        <f>'Formato 5'!D36</f>
        <v>23605580.579999998</v>
      </c>
      <c r="S30" s="18">
        <f>'Formato 5'!E36</f>
        <v>23605580.579999998</v>
      </c>
      <c r="T30" s="18">
        <f>'Formato 5'!F36</f>
        <v>23605580.579999998</v>
      </c>
      <c r="U30" s="18">
        <f>'Formato 5'!G36</f>
        <v>14205580.579999998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1492208113.3432338</v>
      </c>
      <c r="Q34">
        <f>'Formato 5'!C41</f>
        <v>2439083.9200001508</v>
      </c>
      <c r="R34">
        <f>'Formato 5'!D41</f>
        <v>1494647197.2632339</v>
      </c>
      <c r="S34">
        <f>'Formato 5'!E41</f>
        <v>1494647197.2600002</v>
      </c>
      <c r="T34">
        <f>'Formato 5'!F41</f>
        <v>1494647197.2600002</v>
      </c>
      <c r="U34">
        <f>'Formato 5'!G41</f>
        <v>2439083.9167664051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2439083.9167664051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217487693</v>
      </c>
      <c r="Q46">
        <f>'Formato 5'!C54</f>
        <v>-183207533.80000001</v>
      </c>
      <c r="R46">
        <f>'Formato 5'!D54</f>
        <v>34280159.199999988</v>
      </c>
      <c r="S46">
        <f>'Formato 5'!E54</f>
        <v>34280159.199999996</v>
      </c>
      <c r="T46">
        <f>'Formato 5'!F54</f>
        <v>34280159.199999996</v>
      </c>
      <c r="U46">
        <f>'Formato 5'!G54</f>
        <v>-183207533.80000001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217487693</v>
      </c>
      <c r="Q50">
        <f>'Formato 5'!C58</f>
        <v>-183207533.80000001</v>
      </c>
      <c r="R50">
        <f>'Formato 5'!D58</f>
        <v>34280159.199999988</v>
      </c>
      <c r="S50">
        <f>'Formato 5'!E58</f>
        <v>34280159.199999996</v>
      </c>
      <c r="T50">
        <f>'Formato 5'!F58</f>
        <v>34280159.199999996</v>
      </c>
      <c r="U50">
        <f>'Formato 5'!G58</f>
        <v>-183207533.80000001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1885443103.928</v>
      </c>
      <c r="Q54">
        <f>'Formato 5'!C62</f>
        <v>32765132.662000008</v>
      </c>
      <c r="R54">
        <f>'Formato 5'!D62</f>
        <v>1918208236.5899999</v>
      </c>
      <c r="S54">
        <f>'Formato 5'!E62</f>
        <v>1918208236.5900002</v>
      </c>
      <c r="T54">
        <f>'Formato 5'!F62</f>
        <v>1918208236.5900002</v>
      </c>
      <c r="U54">
        <f>'Formato 5'!G62</f>
        <v>32765132.662000179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2102930796.928</v>
      </c>
      <c r="Q56">
        <f>'Formato 5'!C65</f>
        <v>-150442401.13800001</v>
      </c>
      <c r="R56">
        <f>'Formato 5'!D65</f>
        <v>1952488395.79</v>
      </c>
      <c r="S56">
        <f>'Formato 5'!E65</f>
        <v>1952488395.7900002</v>
      </c>
      <c r="T56">
        <f>'Formato 5'!F65</f>
        <v>1952488395.7900002</v>
      </c>
      <c r="U56">
        <f>'Formato 5'!G65</f>
        <v>-150442401.13799983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549335827.5</v>
      </c>
      <c r="Q57">
        <f>'Formato 5'!C67</f>
        <v>119039930.03999999</v>
      </c>
      <c r="R57">
        <f>'Formato 5'!D67</f>
        <v>668375757.53999996</v>
      </c>
      <c r="S57">
        <f>'Formato 5'!E67</f>
        <v>0</v>
      </c>
      <c r="T57">
        <f>'Formato 5'!F67</f>
        <v>0</v>
      </c>
      <c r="U57">
        <f>'Formato 5'!G67</f>
        <v>-549335827.5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549335827.5</v>
      </c>
      <c r="Q58">
        <f>'Formato 5'!C68</f>
        <v>119039930.03999999</v>
      </c>
      <c r="R58">
        <f>'Formato 5'!D68</f>
        <v>668375757.53999996</v>
      </c>
      <c r="S58">
        <f>'Formato 5'!E68</f>
        <v>0</v>
      </c>
      <c r="T58">
        <f>'Formato 5'!F68</f>
        <v>0</v>
      </c>
      <c r="U58">
        <f>'Formato 5'!G68</f>
        <v>-549335827.5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549335827.5</v>
      </c>
      <c r="Q60">
        <f>'Formato 5'!C73</f>
        <v>119039930.03999999</v>
      </c>
      <c r="R60">
        <f>'Formato 5'!D73</f>
        <v>668375757.53999996</v>
      </c>
      <c r="S60">
        <f>'Formato 5'!E73</f>
        <v>0</v>
      </c>
      <c r="T60">
        <f>'Formato 5'!F73</f>
        <v>0</v>
      </c>
      <c r="U60">
        <f>'Formato 5'!G73</f>
        <v>-549335827.5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549335827.5</v>
      </c>
      <c r="Q62">
        <f>'Formato 5'!C75</f>
        <v>119039930.03999999</v>
      </c>
      <c r="R62">
        <f>'Formato 5'!D75</f>
        <v>668375757.53999996</v>
      </c>
      <c r="S62">
        <f>'Formato 5'!E75</f>
        <v>0</v>
      </c>
      <c r="T62">
        <f>'Formato 5'!F75</f>
        <v>0</v>
      </c>
      <c r="U62">
        <f>'Formato 5'!G75</f>
        <v>-549335827.5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A113" zoomScale="80" zoomScaleNormal="80" zoomScalePageLayoutView="90" workbookViewId="0">
      <selection activeCell="C15" sqref="C1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9" t="s">
        <v>3277</v>
      </c>
      <c r="B1" s="178"/>
      <c r="C1" s="178"/>
      <c r="D1" s="178"/>
      <c r="E1" s="178"/>
      <c r="F1" s="178"/>
      <c r="G1" s="178"/>
    </row>
    <row r="2" spans="1:7" ht="14.25" x14ac:dyDescent="0.45">
      <c r="A2" s="182" t="str">
        <f>ENTE_PUBLICO_A</f>
        <v>Universidad de Guanajuato, Gobierno del Estado de Guanajuato (a)</v>
      </c>
      <c r="B2" s="182"/>
      <c r="C2" s="182"/>
      <c r="D2" s="182"/>
      <c r="E2" s="182"/>
      <c r="F2" s="182"/>
      <c r="G2" s="182"/>
    </row>
    <row r="3" spans="1:7" x14ac:dyDescent="0.25">
      <c r="A3" s="183" t="s">
        <v>277</v>
      </c>
      <c r="B3" s="183"/>
      <c r="C3" s="183"/>
      <c r="D3" s="183"/>
      <c r="E3" s="183"/>
      <c r="F3" s="183"/>
      <c r="G3" s="183"/>
    </row>
    <row r="4" spans="1:7" x14ac:dyDescent="0.25">
      <c r="A4" s="183" t="s">
        <v>278</v>
      </c>
      <c r="B4" s="183"/>
      <c r="C4" s="183"/>
      <c r="D4" s="183"/>
      <c r="E4" s="183"/>
      <c r="F4" s="183"/>
      <c r="G4" s="183"/>
    </row>
    <row r="5" spans="1:7" ht="14.25" x14ac:dyDescent="0.45">
      <c r="A5" s="184" t="str">
        <f>TRIMESTRE</f>
        <v>Del 1 de enero al 31 de diciembre de 2019 (b)</v>
      </c>
      <c r="B5" s="184"/>
      <c r="C5" s="184"/>
      <c r="D5" s="184"/>
      <c r="E5" s="184"/>
      <c r="F5" s="184"/>
      <c r="G5" s="184"/>
    </row>
    <row r="6" spans="1:7" ht="14.25" x14ac:dyDescent="0.45">
      <c r="A6" s="176" t="s">
        <v>118</v>
      </c>
      <c r="B6" s="176"/>
      <c r="C6" s="176"/>
      <c r="D6" s="176"/>
      <c r="E6" s="176"/>
      <c r="F6" s="176"/>
      <c r="G6" s="176"/>
    </row>
    <row r="7" spans="1:7" ht="15" customHeight="1" x14ac:dyDescent="0.25">
      <c r="A7" s="180" t="s">
        <v>0</v>
      </c>
      <c r="B7" s="180" t="s">
        <v>279</v>
      </c>
      <c r="C7" s="180"/>
      <c r="D7" s="180"/>
      <c r="E7" s="180"/>
      <c r="F7" s="180"/>
      <c r="G7" s="181" t="s">
        <v>280</v>
      </c>
    </row>
    <row r="8" spans="1:7" ht="30" x14ac:dyDescent="0.25">
      <c r="A8" s="180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0"/>
    </row>
    <row r="9" spans="1:7" ht="14.25" x14ac:dyDescent="0.45">
      <c r="A9" s="82" t="s">
        <v>285</v>
      </c>
      <c r="B9" s="79">
        <f>SUM(B10,B18,B28,B38,B48,B58,B62,B71,B75)</f>
        <v>2041543940.8099997</v>
      </c>
      <c r="C9" s="79">
        <f t="shared" ref="C9:G9" si="0">SUM(C10,C18,C28,C38,C48,C58,C62,C71,C75)</f>
        <v>-97301765.57000047</v>
      </c>
      <c r="D9" s="79">
        <f t="shared" si="0"/>
        <v>1944242175.2399998</v>
      </c>
      <c r="E9" s="79">
        <f t="shared" si="0"/>
        <v>1548721634.1800003</v>
      </c>
      <c r="F9" s="79">
        <f t="shared" si="0"/>
        <v>1518695352.1600006</v>
      </c>
      <c r="G9" s="79">
        <f t="shared" si="0"/>
        <v>395520541.05999959</v>
      </c>
    </row>
    <row r="10" spans="1:7" ht="14.25" x14ac:dyDescent="0.45">
      <c r="A10" s="83" t="s">
        <v>286</v>
      </c>
      <c r="B10" s="80">
        <f>SUM(B11:B17)</f>
        <v>971232412.00999975</v>
      </c>
      <c r="C10" s="80">
        <f t="shared" ref="C10:F10" si="1">SUM(C11:C17)</f>
        <v>70419467.41999957</v>
      </c>
      <c r="D10" s="80">
        <f t="shared" si="1"/>
        <v>1041651879.4300003</v>
      </c>
      <c r="E10" s="80">
        <f t="shared" si="1"/>
        <v>949506847.03000033</v>
      </c>
      <c r="F10" s="80">
        <f t="shared" si="1"/>
        <v>935218703.81000054</v>
      </c>
      <c r="G10" s="80">
        <f>SUM(G11:G17)</f>
        <v>92145032.399999872</v>
      </c>
    </row>
    <row r="11" spans="1:7" x14ac:dyDescent="0.25">
      <c r="A11" s="84" t="s">
        <v>287</v>
      </c>
      <c r="B11" s="80">
        <v>221086449.89999998</v>
      </c>
      <c r="C11" s="80">
        <v>-10749854.199999997</v>
      </c>
      <c r="D11" s="80">
        <v>210336595.70000005</v>
      </c>
      <c r="E11" s="80">
        <v>210336595.70000005</v>
      </c>
      <c r="F11" s="80">
        <v>210222978.73000005</v>
      </c>
      <c r="G11" s="80">
        <f>D11-E11</f>
        <v>0</v>
      </c>
    </row>
    <row r="12" spans="1:7" x14ac:dyDescent="0.25">
      <c r="A12" s="84" t="s">
        <v>288</v>
      </c>
      <c r="B12" s="80">
        <v>245921747.55000001</v>
      </c>
      <c r="C12" s="80">
        <v>21497820.239999983</v>
      </c>
      <c r="D12" s="80">
        <v>267419567.79000026</v>
      </c>
      <c r="E12" s="80">
        <v>239431200.67000023</v>
      </c>
      <c r="F12" s="80">
        <v>237394237.40000021</v>
      </c>
      <c r="G12" s="80">
        <f t="shared" ref="G12:G17" si="2">D12-E12</f>
        <v>27988367.120000035</v>
      </c>
    </row>
    <row r="13" spans="1:7" x14ac:dyDescent="0.25">
      <c r="A13" s="84" t="s">
        <v>289</v>
      </c>
      <c r="B13" s="80">
        <v>119013180.52999964</v>
      </c>
      <c r="C13" s="80">
        <v>34618954.24999997</v>
      </c>
      <c r="D13" s="80">
        <v>153632134.78000012</v>
      </c>
      <c r="E13" s="80">
        <v>93094223.920000196</v>
      </c>
      <c r="F13" s="80">
        <v>91280373.320000246</v>
      </c>
      <c r="G13" s="80">
        <f t="shared" si="2"/>
        <v>60537910.859999925</v>
      </c>
    </row>
    <row r="14" spans="1:7" x14ac:dyDescent="0.25">
      <c r="A14" s="84" t="s">
        <v>290</v>
      </c>
      <c r="B14" s="80">
        <v>127684294.19000001</v>
      </c>
      <c r="C14" s="80">
        <v>-9735157.469999956</v>
      </c>
      <c r="D14" s="80">
        <v>117949136.72000007</v>
      </c>
      <c r="E14" s="80">
        <v>117949136.72000007</v>
      </c>
      <c r="F14" s="80">
        <v>111429207.85000005</v>
      </c>
      <c r="G14" s="80">
        <f t="shared" si="2"/>
        <v>0</v>
      </c>
    </row>
    <row r="15" spans="1:7" x14ac:dyDescent="0.25">
      <c r="A15" s="84" t="s">
        <v>291</v>
      </c>
      <c r="B15" s="80">
        <v>116019005.87</v>
      </c>
      <c r="C15" s="80">
        <v>72316992.149999619</v>
      </c>
      <c r="D15" s="80">
        <v>188335998.01999962</v>
      </c>
      <c r="E15" s="80">
        <v>186271597.82999972</v>
      </c>
      <c r="F15" s="80">
        <v>182467814.31999978</v>
      </c>
      <c r="G15" s="80">
        <f t="shared" si="2"/>
        <v>2064400.1899999082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141507733.96999997</v>
      </c>
      <c r="C17" s="80">
        <v>-37529287.550000042</v>
      </c>
      <c r="D17" s="80">
        <v>103978446.42000018</v>
      </c>
      <c r="E17" s="80">
        <v>102424092.19000018</v>
      </c>
      <c r="F17" s="80">
        <v>102424092.19000018</v>
      </c>
      <c r="G17" s="80">
        <f t="shared" si="2"/>
        <v>1554354.2300000042</v>
      </c>
    </row>
    <row r="18" spans="1:7" ht="14.25" x14ac:dyDescent="0.45">
      <c r="A18" s="83" t="s">
        <v>294</v>
      </c>
      <c r="B18" s="80">
        <f>SUM(B19:B27)</f>
        <v>100569062.43000002</v>
      </c>
      <c r="C18" s="80">
        <f t="shared" ref="C18:F18" si="3">SUM(C19:C27)</f>
        <v>77706741.079999983</v>
      </c>
      <c r="D18" s="80">
        <f t="shared" si="3"/>
        <v>178275803.50999972</v>
      </c>
      <c r="E18" s="80">
        <f t="shared" si="3"/>
        <v>63764415.469999999</v>
      </c>
      <c r="F18" s="80">
        <f t="shared" si="3"/>
        <v>62724917.669999994</v>
      </c>
      <c r="G18" s="80">
        <f>SUM(G19:G27)</f>
        <v>114511388.03999975</v>
      </c>
    </row>
    <row r="19" spans="1:7" x14ac:dyDescent="0.25">
      <c r="A19" s="84" t="s">
        <v>295</v>
      </c>
      <c r="B19" s="80">
        <v>48319089.300000019</v>
      </c>
      <c r="C19" s="80">
        <v>76464871.98999998</v>
      </c>
      <c r="D19" s="80">
        <v>124783961.28999975</v>
      </c>
      <c r="E19" s="80">
        <v>14654692.66</v>
      </c>
      <c r="F19" s="80">
        <v>14579609.459999999</v>
      </c>
      <c r="G19" s="80">
        <f>D19-E19</f>
        <v>110129268.62999976</v>
      </c>
    </row>
    <row r="20" spans="1:7" x14ac:dyDescent="0.25">
      <c r="A20" s="84" t="s">
        <v>296</v>
      </c>
      <c r="B20" s="80">
        <v>11243731.040000001</v>
      </c>
      <c r="C20" s="80">
        <v>-414376.7700000006</v>
      </c>
      <c r="D20" s="80">
        <v>10829354.269999985</v>
      </c>
      <c r="E20" s="80">
        <v>10005090.829999991</v>
      </c>
      <c r="F20" s="80">
        <v>9842191.7299999893</v>
      </c>
      <c r="G20" s="80">
        <f t="shared" ref="G20:G27" si="4">D20-E20</f>
        <v>824263.43999999389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4698437.32</v>
      </c>
      <c r="C22" s="80">
        <v>2992569.9400000004</v>
      </c>
      <c r="D22" s="80">
        <v>7691007.2600000026</v>
      </c>
      <c r="E22" s="80">
        <v>7073105.6400000062</v>
      </c>
      <c r="F22" s="80">
        <v>6857242.730000006</v>
      </c>
      <c r="G22" s="80">
        <f t="shared" si="4"/>
        <v>617901.61999999639</v>
      </c>
    </row>
    <row r="23" spans="1:7" x14ac:dyDescent="0.25">
      <c r="A23" s="84" t="s">
        <v>299</v>
      </c>
      <c r="B23" s="80">
        <v>18797927.090000004</v>
      </c>
      <c r="C23" s="80">
        <v>-4643444.7799999975</v>
      </c>
      <c r="D23" s="80">
        <v>14154482.309999997</v>
      </c>
      <c r="E23" s="80">
        <v>12343485.730000002</v>
      </c>
      <c r="F23" s="80">
        <v>12251397.710000003</v>
      </c>
      <c r="G23" s="80">
        <f t="shared" si="4"/>
        <v>1810996.5799999945</v>
      </c>
    </row>
    <row r="24" spans="1:7" x14ac:dyDescent="0.25">
      <c r="A24" s="84" t="s">
        <v>300</v>
      </c>
      <c r="B24" s="80">
        <v>6833906.8799999999</v>
      </c>
      <c r="C24" s="80">
        <v>1774906.7800000021</v>
      </c>
      <c r="D24" s="80">
        <v>8608813.6599999946</v>
      </c>
      <c r="E24" s="80">
        <v>7888633.2299999939</v>
      </c>
      <c r="F24" s="80">
        <v>7637540.4799999939</v>
      </c>
      <c r="G24" s="80">
        <f t="shared" si="4"/>
        <v>720180.43000000063</v>
      </c>
    </row>
    <row r="25" spans="1:7" x14ac:dyDescent="0.25">
      <c r="A25" s="84" t="s">
        <v>301</v>
      </c>
      <c r="B25" s="80">
        <v>8603998.3399999999</v>
      </c>
      <c r="C25" s="80">
        <v>240729.60000000006</v>
      </c>
      <c r="D25" s="80">
        <v>8844727.9400000088</v>
      </c>
      <c r="E25" s="80">
        <v>8640361.1500000078</v>
      </c>
      <c r="F25" s="80">
        <v>8458692.3000000082</v>
      </c>
      <c r="G25" s="80">
        <f t="shared" si="4"/>
        <v>204366.79000000097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2071972.46</v>
      </c>
      <c r="C27" s="80">
        <v>1291484.3200000003</v>
      </c>
      <c r="D27" s="80">
        <v>3363456.7799999961</v>
      </c>
      <c r="E27" s="80">
        <v>3159046.2299999991</v>
      </c>
      <c r="F27" s="80">
        <v>3098243.2599999993</v>
      </c>
      <c r="G27" s="80">
        <f t="shared" si="4"/>
        <v>204410.54999999702</v>
      </c>
    </row>
    <row r="28" spans="1:7" ht="14.25" x14ac:dyDescent="0.45">
      <c r="A28" s="83" t="s">
        <v>304</v>
      </c>
      <c r="B28" s="80">
        <f>SUM(B29:B37)</f>
        <v>322880547.89000005</v>
      </c>
      <c r="C28" s="80">
        <f t="shared" ref="C28:G28" si="5">SUM(C29:C37)</f>
        <v>37930355.730000012</v>
      </c>
      <c r="D28" s="80">
        <f t="shared" si="5"/>
        <v>360810903.62</v>
      </c>
      <c r="E28" s="80">
        <f t="shared" si="5"/>
        <v>291062466.49000001</v>
      </c>
      <c r="F28" s="80">
        <f t="shared" si="5"/>
        <v>277930877.90000004</v>
      </c>
      <c r="G28" s="80">
        <f t="shared" si="5"/>
        <v>69748437.12999998</v>
      </c>
    </row>
    <row r="29" spans="1:7" x14ac:dyDescent="0.25">
      <c r="A29" s="84" t="s">
        <v>305</v>
      </c>
      <c r="B29" s="80">
        <v>12214618.98</v>
      </c>
      <c r="C29" s="80">
        <v>1699304.76</v>
      </c>
      <c r="D29" s="80">
        <v>13913923.740000004</v>
      </c>
      <c r="E29" s="80">
        <v>12606353.770000003</v>
      </c>
      <c r="F29" s="80">
        <v>12567062.870000003</v>
      </c>
      <c r="G29" s="80">
        <f>D29-E29</f>
        <v>1307569.9700000007</v>
      </c>
    </row>
    <row r="30" spans="1:7" x14ac:dyDescent="0.25">
      <c r="A30" s="84" t="s">
        <v>306</v>
      </c>
      <c r="B30" s="80">
        <v>29564249.079999998</v>
      </c>
      <c r="C30" s="80">
        <v>10063152.74000001</v>
      </c>
      <c r="D30" s="80">
        <v>39627401.82</v>
      </c>
      <c r="E30" s="80">
        <v>38257665.350000001</v>
      </c>
      <c r="F30" s="80">
        <v>36221014.340000004</v>
      </c>
      <c r="G30" s="80">
        <f t="shared" ref="G30:G37" si="6">D30-E30</f>
        <v>1369736.4699999988</v>
      </c>
    </row>
    <row r="31" spans="1:7" x14ac:dyDescent="0.25">
      <c r="A31" s="84" t="s">
        <v>307</v>
      </c>
      <c r="B31" s="80">
        <v>60701165.419999994</v>
      </c>
      <c r="C31" s="80">
        <v>36212726.010000005</v>
      </c>
      <c r="D31" s="80">
        <v>96913891.429999992</v>
      </c>
      <c r="E31" s="80">
        <v>53810055.040000014</v>
      </c>
      <c r="F31" s="80">
        <v>51296732.850000009</v>
      </c>
      <c r="G31" s="80">
        <f t="shared" si="6"/>
        <v>43103836.389999978</v>
      </c>
    </row>
    <row r="32" spans="1:7" x14ac:dyDescent="0.25">
      <c r="A32" s="84" t="s">
        <v>308</v>
      </c>
      <c r="B32" s="80">
        <v>9400902.3499999996</v>
      </c>
      <c r="C32" s="80">
        <v>1486619.1100000006</v>
      </c>
      <c r="D32" s="80">
        <v>10887521.459999999</v>
      </c>
      <c r="E32" s="80">
        <v>7284414.0199999996</v>
      </c>
      <c r="F32" s="80">
        <v>7252563.629999999</v>
      </c>
      <c r="G32" s="80">
        <f t="shared" si="6"/>
        <v>3603107.4399999995</v>
      </c>
    </row>
    <row r="33" spans="1:7" x14ac:dyDescent="0.25">
      <c r="A33" s="84" t="s">
        <v>309</v>
      </c>
      <c r="B33" s="80">
        <v>90666037.170000002</v>
      </c>
      <c r="C33" s="80">
        <v>-21310084.25999999</v>
      </c>
      <c r="D33" s="80">
        <v>69355952.909999996</v>
      </c>
      <c r="E33" s="80">
        <v>57005722.250000007</v>
      </c>
      <c r="F33" s="80">
        <v>56280730.040000014</v>
      </c>
      <c r="G33" s="80">
        <f t="shared" si="6"/>
        <v>12350230.659999989</v>
      </c>
    </row>
    <row r="34" spans="1:7" x14ac:dyDescent="0.25">
      <c r="A34" s="84" t="s">
        <v>310</v>
      </c>
      <c r="B34" s="80">
        <v>14863856.59</v>
      </c>
      <c r="C34" s="80">
        <v>1141495.9999999981</v>
      </c>
      <c r="D34" s="80">
        <v>16005352.590000002</v>
      </c>
      <c r="E34" s="80">
        <v>15553409.830000002</v>
      </c>
      <c r="F34" s="80">
        <v>14944863.260000002</v>
      </c>
      <c r="G34" s="80">
        <f t="shared" si="6"/>
        <v>451942.75999999978</v>
      </c>
    </row>
    <row r="35" spans="1:7" x14ac:dyDescent="0.25">
      <c r="A35" s="84" t="s">
        <v>311</v>
      </c>
      <c r="B35" s="80">
        <v>39212748.030000001</v>
      </c>
      <c r="C35" s="80">
        <v>-11908287.980000015</v>
      </c>
      <c r="D35" s="80">
        <v>27304460.050000012</v>
      </c>
      <c r="E35" s="80">
        <v>23180973.310000017</v>
      </c>
      <c r="F35" s="80">
        <v>22797612.240000002</v>
      </c>
      <c r="G35" s="80">
        <f t="shared" si="6"/>
        <v>4123486.7399999946</v>
      </c>
    </row>
    <row r="36" spans="1:7" x14ac:dyDescent="0.25">
      <c r="A36" s="84" t="s">
        <v>312</v>
      </c>
      <c r="B36" s="80">
        <v>30137025.719999999</v>
      </c>
      <c r="C36" s="80">
        <v>13989362.039999999</v>
      </c>
      <c r="D36" s="80">
        <v>44126387.759999976</v>
      </c>
      <c r="E36" s="80">
        <v>40713898.279999979</v>
      </c>
      <c r="F36" s="80">
        <v>39354539.889999986</v>
      </c>
      <c r="G36" s="80">
        <f t="shared" si="6"/>
        <v>3412489.4799999967</v>
      </c>
    </row>
    <row r="37" spans="1:7" x14ac:dyDescent="0.25">
      <c r="A37" s="84" t="s">
        <v>313</v>
      </c>
      <c r="B37" s="80">
        <v>36119944.550000034</v>
      </c>
      <c r="C37" s="80">
        <v>6556067.310000007</v>
      </c>
      <c r="D37" s="80">
        <v>42676011.860000029</v>
      </c>
      <c r="E37" s="80">
        <v>42649974.640000001</v>
      </c>
      <c r="F37" s="80">
        <v>37215758.780000009</v>
      </c>
      <c r="G37" s="80">
        <f t="shared" si="6"/>
        <v>26037.22000002861</v>
      </c>
    </row>
    <row r="38" spans="1:7" x14ac:dyDescent="0.25">
      <c r="A38" s="83" t="s">
        <v>314</v>
      </c>
      <c r="B38" s="80">
        <f>SUM(B39:B47)</f>
        <v>124390259.36999999</v>
      </c>
      <c r="C38" s="80">
        <f t="shared" ref="C38:G38" si="7">SUM(C39:C47)</f>
        <v>-11654765.059999993</v>
      </c>
      <c r="D38" s="80">
        <f t="shared" si="7"/>
        <v>112735494.30999997</v>
      </c>
      <c r="E38" s="80">
        <f t="shared" si="7"/>
        <v>96157858.830000013</v>
      </c>
      <c r="F38" s="80">
        <f t="shared" si="7"/>
        <v>95998931.13000001</v>
      </c>
      <c r="G38" s="80">
        <f t="shared" si="7"/>
        <v>16577635.479999959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58081.99</v>
      </c>
      <c r="D40" s="80">
        <v>58081.99</v>
      </c>
      <c r="E40" s="80">
        <v>58081.99</v>
      </c>
      <c r="F40" s="80">
        <v>58081.99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96986760.489999995</v>
      </c>
      <c r="C42" s="80">
        <v>15590051.830000006</v>
      </c>
      <c r="D42" s="80">
        <v>112576812.31999998</v>
      </c>
      <c r="E42" s="80">
        <v>95999176.840000018</v>
      </c>
      <c r="F42" s="80">
        <v>95840249.140000015</v>
      </c>
      <c r="G42" s="80">
        <f t="shared" si="8"/>
        <v>16577635.479999959</v>
      </c>
    </row>
    <row r="43" spans="1:7" x14ac:dyDescent="0.25">
      <c r="A43" s="84" t="s">
        <v>319</v>
      </c>
      <c r="B43" s="80">
        <v>27343498.879999999</v>
      </c>
      <c r="C43" s="80">
        <v>-27343498.879999999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</v>
      </c>
      <c r="C46" s="80">
        <v>40600</v>
      </c>
      <c r="D46" s="80">
        <v>100600</v>
      </c>
      <c r="E46" s="80">
        <v>100600</v>
      </c>
      <c r="F46" s="80">
        <v>100600</v>
      </c>
      <c r="G46" s="80">
        <f t="shared" si="8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210221666.28</v>
      </c>
      <c r="C48" s="80">
        <f t="shared" ref="C48:G48" si="9">SUM(C49:C57)</f>
        <v>-67987233.719999999</v>
      </c>
      <c r="D48" s="80">
        <f t="shared" si="9"/>
        <v>142234432.55999994</v>
      </c>
      <c r="E48" s="80">
        <f t="shared" si="9"/>
        <v>81738164.699999988</v>
      </c>
      <c r="F48" s="80">
        <f t="shared" si="9"/>
        <v>81098903.279999956</v>
      </c>
      <c r="G48" s="80">
        <f t="shared" si="9"/>
        <v>60496267.859999977</v>
      </c>
    </row>
    <row r="49" spans="1:7" x14ac:dyDescent="0.25">
      <c r="A49" s="84" t="s">
        <v>325</v>
      </c>
      <c r="B49" s="80">
        <v>124309746.03</v>
      </c>
      <c r="C49" s="80">
        <v>-38944540.860000007</v>
      </c>
      <c r="D49" s="80">
        <v>85365205.169999957</v>
      </c>
      <c r="E49" s="80">
        <v>46470926.759999968</v>
      </c>
      <c r="F49" s="80">
        <v>46369590.569999963</v>
      </c>
      <c r="G49" s="80">
        <f>D49-E49</f>
        <v>38894278.409999989</v>
      </c>
    </row>
    <row r="50" spans="1:7" x14ac:dyDescent="0.25">
      <c r="A50" s="84" t="s">
        <v>326</v>
      </c>
      <c r="B50" s="80">
        <v>5533704.7400000002</v>
      </c>
      <c r="C50" s="80">
        <v>6843658.990000003</v>
      </c>
      <c r="D50" s="80">
        <v>12377363.729999997</v>
      </c>
      <c r="E50" s="80">
        <v>7785754.8300000019</v>
      </c>
      <c r="F50" s="80">
        <v>7781854.8300000019</v>
      </c>
      <c r="G50" s="80">
        <f t="shared" ref="G50:G57" si="10">D50-E50</f>
        <v>4591608.8999999948</v>
      </c>
    </row>
    <row r="51" spans="1:7" x14ac:dyDescent="0.25">
      <c r="A51" s="84" t="s">
        <v>327</v>
      </c>
      <c r="B51" s="80">
        <v>58881865.719999999</v>
      </c>
      <c r="C51" s="80">
        <v>-37673537.81000001</v>
      </c>
      <c r="D51" s="80">
        <v>21208327.909999996</v>
      </c>
      <c r="E51" s="80">
        <v>6973469.1200000001</v>
      </c>
      <c r="F51" s="80">
        <v>6944795.0799999991</v>
      </c>
      <c r="G51" s="80">
        <f t="shared" si="10"/>
        <v>14234858.789999995</v>
      </c>
    </row>
    <row r="52" spans="1:7" x14ac:dyDescent="0.25">
      <c r="A52" s="84" t="s">
        <v>328</v>
      </c>
      <c r="B52" s="80">
        <v>10221685</v>
      </c>
      <c r="C52" s="80">
        <v>1133308.0600000015</v>
      </c>
      <c r="D52" s="80">
        <v>11354993.060000002</v>
      </c>
      <c r="E52" s="80">
        <v>11170535.770000001</v>
      </c>
      <c r="F52" s="80">
        <v>11170535.770000001</v>
      </c>
      <c r="G52" s="80">
        <f t="shared" si="10"/>
        <v>184457.29000000097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10165764.789999999</v>
      </c>
      <c r="C54" s="80">
        <v>443475.75000000157</v>
      </c>
      <c r="D54" s="80">
        <v>10609240.540000001</v>
      </c>
      <c r="E54" s="80">
        <v>8073828.8800000036</v>
      </c>
      <c r="F54" s="80">
        <v>7568477.6900000041</v>
      </c>
      <c r="G54" s="80">
        <f t="shared" si="10"/>
        <v>2535411.6599999974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1108900</v>
      </c>
      <c r="C57" s="80">
        <v>210402.15000000002</v>
      </c>
      <c r="D57" s="80">
        <v>1319302.1499999999</v>
      </c>
      <c r="E57" s="80">
        <v>1263649.3400000001</v>
      </c>
      <c r="F57" s="80">
        <v>1263649.3400000001</v>
      </c>
      <c r="G57" s="80">
        <f t="shared" si="10"/>
        <v>55652.809999999823</v>
      </c>
    </row>
    <row r="58" spans="1:7" x14ac:dyDescent="0.25">
      <c r="A58" s="83" t="s">
        <v>334</v>
      </c>
      <c r="B58" s="80">
        <f>SUM(B59:B61)</f>
        <v>312249992.82999998</v>
      </c>
      <c r="C58" s="80">
        <f t="shared" ref="C58:G58" si="11">SUM(C59:C61)</f>
        <v>-210216331.02000004</v>
      </c>
      <c r="D58" s="80">
        <f t="shared" si="11"/>
        <v>102033661.81</v>
      </c>
      <c r="E58" s="80">
        <f t="shared" si="11"/>
        <v>59991881.659999989</v>
      </c>
      <c r="F58" s="80">
        <f t="shared" si="11"/>
        <v>59223018.369999982</v>
      </c>
      <c r="G58" s="80">
        <f t="shared" si="11"/>
        <v>42041780.150000013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312249992.82999998</v>
      </c>
      <c r="C60" s="80">
        <v>-210216331.02000004</v>
      </c>
      <c r="D60" s="80">
        <v>102033661.81</v>
      </c>
      <c r="E60" s="80">
        <v>59991881.659999989</v>
      </c>
      <c r="F60" s="80">
        <v>59223018.369999982</v>
      </c>
      <c r="G60" s="80">
        <f t="shared" ref="G60:G61" si="12">D60-E60</f>
        <v>42041780.150000013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6500000</v>
      </c>
      <c r="D62" s="80">
        <f t="shared" si="13"/>
        <v>6500000</v>
      </c>
      <c r="E62" s="80">
        <f t="shared" si="13"/>
        <v>6500000</v>
      </c>
      <c r="F62" s="80">
        <f t="shared" si="13"/>
        <v>6500000</v>
      </c>
      <c r="G62" s="80">
        <f t="shared" si="13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6500000</v>
      </c>
      <c r="D64" s="80">
        <v>6500000</v>
      </c>
      <c r="E64" s="80">
        <v>6500000</v>
      </c>
      <c r="F64" s="80">
        <v>6500000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2102930796.9600003</v>
      </c>
      <c r="C84" s="79">
        <f t="shared" ref="C84:G84" si="19">SUM(C85,C93,C103,C113,C123,C133,C137,C146,C150)</f>
        <v>68338378.39000015</v>
      </c>
      <c r="D84" s="79">
        <f t="shared" si="19"/>
        <v>2171269175.3499994</v>
      </c>
      <c r="E84" s="79">
        <f t="shared" si="19"/>
        <v>2049786632.1099999</v>
      </c>
      <c r="F84" s="79">
        <f t="shared" si="19"/>
        <v>2014348818.3799996</v>
      </c>
      <c r="G84" s="79">
        <f t="shared" si="19"/>
        <v>121482543.24000008</v>
      </c>
    </row>
    <row r="85" spans="1:7" x14ac:dyDescent="0.25">
      <c r="A85" s="83" t="s">
        <v>286</v>
      </c>
      <c r="B85" s="80">
        <f>SUM(B86:B92)</f>
        <v>1399499376.21</v>
      </c>
      <c r="C85" s="80">
        <f t="shared" ref="C85:G85" si="20">SUM(C86:C92)</f>
        <v>391610457.30000013</v>
      </c>
      <c r="D85" s="80">
        <f t="shared" si="20"/>
        <v>1791109833.5099998</v>
      </c>
      <c r="E85" s="80">
        <f t="shared" si="20"/>
        <v>1777626279.0599997</v>
      </c>
      <c r="F85" s="80">
        <f t="shared" si="20"/>
        <v>1755305512.5999997</v>
      </c>
      <c r="G85" s="80">
        <f t="shared" si="20"/>
        <v>13483554.450000107</v>
      </c>
    </row>
    <row r="86" spans="1:7" x14ac:dyDescent="0.25">
      <c r="A86" s="84" t="s">
        <v>287</v>
      </c>
      <c r="B86" s="80">
        <v>493076417.73999989</v>
      </c>
      <c r="C86" s="80">
        <v>-14692599.369999994</v>
      </c>
      <c r="D86" s="80">
        <v>478383818.36999995</v>
      </c>
      <c r="E86" s="80">
        <v>478383818.36999995</v>
      </c>
      <c r="F86" s="80">
        <v>478379676.8499999</v>
      </c>
      <c r="G86" s="80">
        <f>D86-E86</f>
        <v>0</v>
      </c>
    </row>
    <row r="87" spans="1:7" x14ac:dyDescent="0.25">
      <c r="A87" s="84" t="s">
        <v>288</v>
      </c>
      <c r="B87" s="80">
        <v>75522825.020000011</v>
      </c>
      <c r="C87" s="80">
        <v>5274677.2100000018</v>
      </c>
      <c r="D87" s="80">
        <v>80797502.230000064</v>
      </c>
      <c r="E87" s="80">
        <v>80626299.100000069</v>
      </c>
      <c r="F87" s="80">
        <v>80297469.890000075</v>
      </c>
      <c r="G87" s="80">
        <f t="shared" ref="G87:G92" si="21">D87-E87</f>
        <v>171203.12999999523</v>
      </c>
    </row>
    <row r="88" spans="1:7" x14ac:dyDescent="0.25">
      <c r="A88" s="84" t="s">
        <v>289</v>
      </c>
      <c r="B88" s="80">
        <v>222853177.31000063</v>
      </c>
      <c r="C88" s="80">
        <v>14905966.729999984</v>
      </c>
      <c r="D88" s="80">
        <v>237759144.03999984</v>
      </c>
      <c r="E88" s="80">
        <v>237759144.03999984</v>
      </c>
      <c r="F88" s="80">
        <v>237619634.11999989</v>
      </c>
      <c r="G88" s="80">
        <f t="shared" si="21"/>
        <v>0</v>
      </c>
    </row>
    <row r="89" spans="1:7" x14ac:dyDescent="0.25">
      <c r="A89" s="84" t="s">
        <v>290</v>
      </c>
      <c r="B89" s="80">
        <v>225167447.23999989</v>
      </c>
      <c r="C89" s="80">
        <v>10937732.899999985</v>
      </c>
      <c r="D89" s="80">
        <v>236105180.14000002</v>
      </c>
      <c r="E89" s="80">
        <v>236105180.13999999</v>
      </c>
      <c r="F89" s="80">
        <v>219263457.14999998</v>
      </c>
      <c r="G89" s="80">
        <f t="shared" si="21"/>
        <v>0</v>
      </c>
    </row>
    <row r="90" spans="1:7" x14ac:dyDescent="0.25">
      <c r="A90" s="84" t="s">
        <v>291</v>
      </c>
      <c r="B90" s="80">
        <v>165019063.47999996</v>
      </c>
      <c r="C90" s="80">
        <v>355428927.85000014</v>
      </c>
      <c r="D90" s="80">
        <v>520447991.3300001</v>
      </c>
      <c r="E90" s="80">
        <v>520447991.3300001</v>
      </c>
      <c r="F90" s="80">
        <v>515441428.51000005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217860445.41999948</v>
      </c>
      <c r="C92" s="80">
        <v>19755751.98</v>
      </c>
      <c r="D92" s="80">
        <v>237616197.39999983</v>
      </c>
      <c r="E92" s="80">
        <v>224303846.07999972</v>
      </c>
      <c r="F92" s="80">
        <v>224303846.07999972</v>
      </c>
      <c r="G92" s="80">
        <f t="shared" si="21"/>
        <v>13312351.320000112</v>
      </c>
    </row>
    <row r="93" spans="1:7" x14ac:dyDescent="0.25">
      <c r="A93" s="83" t="s">
        <v>294</v>
      </c>
      <c r="B93" s="80">
        <f>SUM(B94:B102)</f>
        <v>53741369.210000001</v>
      </c>
      <c r="C93" s="80">
        <f t="shared" ref="C93:G93" si="22">SUM(C94:C102)</f>
        <v>16127559.280000003</v>
      </c>
      <c r="D93" s="80">
        <f t="shared" si="22"/>
        <v>69868928.49000001</v>
      </c>
      <c r="E93" s="80">
        <f t="shared" si="22"/>
        <v>63427987.380000018</v>
      </c>
      <c r="F93" s="80">
        <f t="shared" si="22"/>
        <v>52727871.030000009</v>
      </c>
      <c r="G93" s="80">
        <f t="shared" si="22"/>
        <v>6440941.1099999808</v>
      </c>
    </row>
    <row r="94" spans="1:7" x14ac:dyDescent="0.25">
      <c r="A94" s="84" t="s">
        <v>295</v>
      </c>
      <c r="B94" s="80">
        <v>14882715.680000002</v>
      </c>
      <c r="C94" s="80">
        <v>3975091.0700000012</v>
      </c>
      <c r="D94" s="80">
        <v>18857806.749999993</v>
      </c>
      <c r="E94" s="80">
        <v>17492115.72000001</v>
      </c>
      <c r="F94" s="80">
        <v>17217159.420000006</v>
      </c>
      <c r="G94" s="80">
        <f>D94-E94</f>
        <v>1365691.0299999826</v>
      </c>
    </row>
    <row r="95" spans="1:7" x14ac:dyDescent="0.25">
      <c r="A95" s="84" t="s">
        <v>296</v>
      </c>
      <c r="B95" s="80">
        <v>4430776.22</v>
      </c>
      <c r="C95" s="80">
        <v>1567314.3700000006</v>
      </c>
      <c r="D95" s="80">
        <v>5998090.5900000017</v>
      </c>
      <c r="E95" s="80">
        <v>5985087.370000001</v>
      </c>
      <c r="F95" s="80">
        <v>5971669.5600000005</v>
      </c>
      <c r="G95" s="80">
        <f t="shared" ref="G95:G102" si="23">D95-E95</f>
        <v>13003.220000000671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2837784.7400000007</v>
      </c>
      <c r="C97" s="80">
        <v>12926701.870000005</v>
      </c>
      <c r="D97" s="80">
        <v>15764486.610000005</v>
      </c>
      <c r="E97" s="80">
        <v>15285207.430000003</v>
      </c>
      <c r="F97" s="80">
        <v>5932758.8300000029</v>
      </c>
      <c r="G97" s="80">
        <f t="shared" si="23"/>
        <v>479279.18000000156</v>
      </c>
    </row>
    <row r="98" spans="1:7" x14ac:dyDescent="0.25">
      <c r="A98" s="42" t="s">
        <v>299</v>
      </c>
      <c r="B98" s="80">
        <v>19091988.739999998</v>
      </c>
      <c r="C98" s="80">
        <v>-6028322.8400000017</v>
      </c>
      <c r="D98" s="80">
        <v>13063665.9</v>
      </c>
      <c r="E98" s="80">
        <v>8716244.8900000043</v>
      </c>
      <c r="F98" s="80">
        <v>8385606.6500000022</v>
      </c>
      <c r="G98" s="80">
        <f t="shared" si="23"/>
        <v>4347421.0099999961</v>
      </c>
    </row>
    <row r="99" spans="1:7" x14ac:dyDescent="0.25">
      <c r="A99" s="84" t="s">
        <v>300</v>
      </c>
      <c r="B99" s="80">
        <v>8333156.0100000007</v>
      </c>
      <c r="C99" s="80">
        <v>1431418.0699999998</v>
      </c>
      <c r="D99" s="80">
        <v>9764574.0799999982</v>
      </c>
      <c r="E99" s="80">
        <v>9685890.9199999981</v>
      </c>
      <c r="F99" s="80">
        <v>9618953.25</v>
      </c>
      <c r="G99" s="80">
        <f t="shared" si="23"/>
        <v>78683.160000000149</v>
      </c>
    </row>
    <row r="100" spans="1:7" x14ac:dyDescent="0.25">
      <c r="A100" s="84" t="s">
        <v>301</v>
      </c>
      <c r="B100" s="80">
        <v>425580.93</v>
      </c>
      <c r="C100" s="80">
        <v>667054.26999999979</v>
      </c>
      <c r="D100" s="80">
        <v>1092635.1999999997</v>
      </c>
      <c r="E100" s="80">
        <v>1090712.3799999997</v>
      </c>
      <c r="F100" s="80">
        <v>908650.7999999997</v>
      </c>
      <c r="G100" s="80">
        <f t="shared" si="23"/>
        <v>1922.8200000000652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3739366.89</v>
      </c>
      <c r="C102" s="80">
        <v>1588302.4699999988</v>
      </c>
      <c r="D102" s="80">
        <v>5327669.3600000031</v>
      </c>
      <c r="E102" s="80">
        <v>5172728.6700000037</v>
      </c>
      <c r="F102" s="80">
        <v>4693072.5200000014</v>
      </c>
      <c r="G102" s="80">
        <f t="shared" si="23"/>
        <v>154940.68999999948</v>
      </c>
    </row>
    <row r="103" spans="1:7" x14ac:dyDescent="0.25">
      <c r="A103" s="83" t="s">
        <v>304</v>
      </c>
      <c r="B103" s="80">
        <f>SUM(B104:B112)</f>
        <v>105110474.39000002</v>
      </c>
      <c r="C103" s="80">
        <f>SUM(C104:C112)</f>
        <v>24125481.930000015</v>
      </c>
      <c r="D103" s="80">
        <f t="shared" ref="D103:G103" si="24">SUM(D104:D112)</f>
        <v>129235956.31999998</v>
      </c>
      <c r="E103" s="80">
        <f t="shared" si="24"/>
        <v>80685847.199999958</v>
      </c>
      <c r="F103" s="80">
        <f t="shared" si="24"/>
        <v>79979277.23999998</v>
      </c>
      <c r="G103" s="80">
        <f t="shared" si="24"/>
        <v>48550109.12000002</v>
      </c>
    </row>
    <row r="104" spans="1:7" x14ac:dyDescent="0.25">
      <c r="A104" s="84" t="s">
        <v>305</v>
      </c>
      <c r="B104" s="80">
        <v>36054805.919999987</v>
      </c>
      <c r="C104" s="80">
        <v>-1726335.98</v>
      </c>
      <c r="D104" s="80">
        <v>34328469.939999975</v>
      </c>
      <c r="E104" s="80">
        <v>34322749.959999971</v>
      </c>
      <c r="F104" s="80">
        <v>33993131.229999982</v>
      </c>
      <c r="G104" s="80">
        <f>D104-E104</f>
        <v>5719.9800000041723</v>
      </c>
    </row>
    <row r="105" spans="1:7" x14ac:dyDescent="0.25">
      <c r="A105" s="84" t="s">
        <v>306</v>
      </c>
      <c r="B105" s="80">
        <v>3108848</v>
      </c>
      <c r="C105" s="80">
        <v>261617.38999999984</v>
      </c>
      <c r="D105" s="80">
        <v>3370465.39</v>
      </c>
      <c r="E105" s="80">
        <v>3231456.08</v>
      </c>
      <c r="F105" s="80">
        <v>3231456.08</v>
      </c>
      <c r="G105" s="80">
        <f t="shared" ref="G105:G112" si="25">D105-E105</f>
        <v>139009.31000000006</v>
      </c>
    </row>
    <row r="106" spans="1:7" x14ac:dyDescent="0.25">
      <c r="A106" s="84" t="s">
        <v>307</v>
      </c>
      <c r="B106" s="80">
        <v>33676309.500000015</v>
      </c>
      <c r="C106" s="80">
        <v>-19734939.430000003</v>
      </c>
      <c r="D106" s="80">
        <v>13941370.069999991</v>
      </c>
      <c r="E106" s="80">
        <v>10958081.039999995</v>
      </c>
      <c r="F106" s="80">
        <v>10840081.039999995</v>
      </c>
      <c r="G106" s="80">
        <f t="shared" si="25"/>
        <v>2983289.0299999956</v>
      </c>
    </row>
    <row r="107" spans="1:7" x14ac:dyDescent="0.25">
      <c r="A107" s="84" t="s">
        <v>308</v>
      </c>
      <c r="B107" s="80">
        <v>831915.47</v>
      </c>
      <c r="C107" s="80">
        <v>17422928.32</v>
      </c>
      <c r="D107" s="80">
        <v>18254843.789999999</v>
      </c>
      <c r="E107" s="80">
        <v>1688287.9400000004</v>
      </c>
      <c r="F107" s="80">
        <v>1688287.9400000004</v>
      </c>
      <c r="G107" s="80">
        <f t="shared" si="25"/>
        <v>16566555.849999998</v>
      </c>
    </row>
    <row r="108" spans="1:7" x14ac:dyDescent="0.25">
      <c r="A108" s="84" t="s">
        <v>309</v>
      </c>
      <c r="B108" s="80">
        <v>7978615.0099999998</v>
      </c>
      <c r="C108" s="80">
        <v>12728385.000000004</v>
      </c>
      <c r="D108" s="80">
        <v>20707000.00999999</v>
      </c>
      <c r="E108" s="80">
        <v>20262548.599999998</v>
      </c>
      <c r="F108" s="80">
        <v>20085889.079999998</v>
      </c>
      <c r="G108" s="80">
        <f t="shared" si="25"/>
        <v>444451.4099999927</v>
      </c>
    </row>
    <row r="109" spans="1:7" x14ac:dyDescent="0.25">
      <c r="A109" s="84" t="s">
        <v>310</v>
      </c>
      <c r="B109" s="80">
        <v>207725</v>
      </c>
      <c r="C109" s="80">
        <v>940643.83999999997</v>
      </c>
      <c r="D109" s="80">
        <v>1148368.8400000001</v>
      </c>
      <c r="E109" s="80">
        <v>619296.58000000007</v>
      </c>
      <c r="F109" s="80">
        <v>603331.78</v>
      </c>
      <c r="G109" s="80">
        <f t="shared" si="25"/>
        <v>529072.26</v>
      </c>
    </row>
    <row r="110" spans="1:7" x14ac:dyDescent="0.25">
      <c r="A110" s="84" t="s">
        <v>311</v>
      </c>
      <c r="B110" s="80">
        <v>21879232.250000004</v>
      </c>
      <c r="C110" s="80">
        <v>12796300.260000015</v>
      </c>
      <c r="D110" s="80">
        <v>34675532.51000002</v>
      </c>
      <c r="E110" s="80">
        <v>7524466.3299999936</v>
      </c>
      <c r="F110" s="80">
        <v>7458139.4199999953</v>
      </c>
      <c r="G110" s="80">
        <f t="shared" si="25"/>
        <v>27151066.180000026</v>
      </c>
    </row>
    <row r="111" spans="1:7" x14ac:dyDescent="0.25">
      <c r="A111" s="84" t="s">
        <v>312</v>
      </c>
      <c r="B111" s="80">
        <v>1211733.6800000002</v>
      </c>
      <c r="C111" s="80">
        <v>1513913.7100000009</v>
      </c>
      <c r="D111" s="80">
        <v>2725647.3900000006</v>
      </c>
      <c r="E111" s="80">
        <v>1994702.2900000005</v>
      </c>
      <c r="F111" s="80">
        <v>1994702.2900000005</v>
      </c>
      <c r="G111" s="80">
        <f t="shared" si="25"/>
        <v>730945.10000000009</v>
      </c>
    </row>
    <row r="112" spans="1:7" x14ac:dyDescent="0.25">
      <c r="A112" s="84" t="s">
        <v>313</v>
      </c>
      <c r="B112" s="80">
        <v>161289.56</v>
      </c>
      <c r="C112" s="80">
        <v>-77031.179999999993</v>
      </c>
      <c r="D112" s="80">
        <v>84258.37999999999</v>
      </c>
      <c r="E112" s="80">
        <v>84258.37999999999</v>
      </c>
      <c r="F112" s="80">
        <v>84258.37999999999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327443063.88000005</v>
      </c>
      <c r="C113" s="80">
        <f t="shared" ref="C113:G113" si="26">SUM(C114:C122)</f>
        <v>-303695559.95999998</v>
      </c>
      <c r="D113" s="80">
        <f t="shared" si="26"/>
        <v>23747503.920000013</v>
      </c>
      <c r="E113" s="80">
        <f t="shared" si="26"/>
        <v>9900722.6199999992</v>
      </c>
      <c r="F113" s="80">
        <f t="shared" si="26"/>
        <v>9900722.6199999992</v>
      </c>
      <c r="G113" s="80">
        <f t="shared" si="26"/>
        <v>13846781.300000014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13616038.039999999</v>
      </c>
      <c r="C117" s="80">
        <v>10131465.880000006</v>
      </c>
      <c r="D117" s="80">
        <v>23747503.920000013</v>
      </c>
      <c r="E117" s="80">
        <v>9900722.6199999992</v>
      </c>
      <c r="F117" s="80">
        <v>9900722.6199999992</v>
      </c>
      <c r="G117" s="80">
        <f t="shared" si="27"/>
        <v>13846781.300000014</v>
      </c>
    </row>
    <row r="118" spans="1:7" x14ac:dyDescent="0.25">
      <c r="A118" s="84" t="s">
        <v>319</v>
      </c>
      <c r="B118" s="80">
        <v>313827025.84000003</v>
      </c>
      <c r="C118" s="80">
        <v>-313827025.83999997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193468944.53999999</v>
      </c>
      <c r="C123" s="80">
        <f t="shared" ref="C123:G123" si="28">SUM(C124:C132)</f>
        <v>-132118009.42</v>
      </c>
      <c r="D123" s="80">
        <f t="shared" si="28"/>
        <v>61350935.119999982</v>
      </c>
      <c r="E123" s="80">
        <f t="shared" si="28"/>
        <v>28907668.910000008</v>
      </c>
      <c r="F123" s="80">
        <f t="shared" si="28"/>
        <v>27197307.95000001</v>
      </c>
      <c r="G123" s="80">
        <f t="shared" si="28"/>
        <v>32443266.209999979</v>
      </c>
    </row>
    <row r="124" spans="1:7" x14ac:dyDescent="0.25">
      <c r="A124" s="84" t="s">
        <v>325</v>
      </c>
      <c r="B124" s="80">
        <v>5193065.37</v>
      </c>
      <c r="C124" s="80">
        <v>20678552.449999984</v>
      </c>
      <c r="D124" s="80">
        <v>25871617.819999985</v>
      </c>
      <c r="E124" s="80">
        <v>11749199.000000006</v>
      </c>
      <c r="F124" s="80">
        <v>11680227.460000006</v>
      </c>
      <c r="G124" s="80">
        <f>D124-E124</f>
        <v>14122418.81999998</v>
      </c>
    </row>
    <row r="125" spans="1:7" x14ac:dyDescent="0.25">
      <c r="A125" s="84" t="s">
        <v>326</v>
      </c>
      <c r="B125" s="80">
        <v>0</v>
      </c>
      <c r="C125" s="80">
        <v>1165527.4999999998</v>
      </c>
      <c r="D125" s="80">
        <v>1165527.4999999998</v>
      </c>
      <c r="E125" s="80">
        <v>780804.13</v>
      </c>
      <c r="F125" s="80">
        <v>780804.13</v>
      </c>
      <c r="G125" s="80">
        <f t="shared" ref="G125:G132" si="29">D125-E125</f>
        <v>384723.36999999976</v>
      </c>
    </row>
    <row r="126" spans="1:7" x14ac:dyDescent="0.25">
      <c r="A126" s="84" t="s">
        <v>327</v>
      </c>
      <c r="B126" s="80">
        <v>188235879.16999999</v>
      </c>
      <c r="C126" s="80">
        <v>-162450956.34</v>
      </c>
      <c r="D126" s="80">
        <v>25784922.829999994</v>
      </c>
      <c r="E126" s="80">
        <v>10417397.589999998</v>
      </c>
      <c r="F126" s="80">
        <v>8846564.0099999998</v>
      </c>
      <c r="G126" s="80">
        <f t="shared" si="29"/>
        <v>15367525.239999996</v>
      </c>
    </row>
    <row r="127" spans="1:7" x14ac:dyDescent="0.25">
      <c r="A127" s="84" t="s">
        <v>328</v>
      </c>
      <c r="B127" s="80">
        <v>0</v>
      </c>
      <c r="C127" s="80">
        <v>257810.43000000002</v>
      </c>
      <c r="D127" s="80">
        <v>257810.43000000002</v>
      </c>
      <c r="E127" s="80">
        <v>132460.64000000001</v>
      </c>
      <c r="F127" s="80">
        <v>132460.64000000001</v>
      </c>
      <c r="G127" s="80">
        <f t="shared" si="29"/>
        <v>125349.79000000001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6444091.1100000041</v>
      </c>
      <c r="D129" s="80">
        <v>6444091.1100000041</v>
      </c>
      <c r="E129" s="80">
        <v>4773477.8600000003</v>
      </c>
      <c r="F129" s="80">
        <v>4702922.0200000005</v>
      </c>
      <c r="G129" s="80">
        <f t="shared" si="29"/>
        <v>1670613.2500000037</v>
      </c>
    </row>
    <row r="130" spans="1:7" x14ac:dyDescent="0.25">
      <c r="A130" s="84" t="s">
        <v>331</v>
      </c>
      <c r="B130" s="80">
        <v>0</v>
      </c>
      <c r="C130" s="80">
        <v>36500</v>
      </c>
      <c r="D130" s="80">
        <v>36500</v>
      </c>
      <c r="E130" s="80">
        <v>0</v>
      </c>
      <c r="F130" s="80">
        <v>0</v>
      </c>
      <c r="G130" s="80">
        <f t="shared" si="29"/>
        <v>36500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40000</v>
      </c>
      <c r="C132" s="80">
        <v>1750465.43</v>
      </c>
      <c r="D132" s="80">
        <v>1790465.43</v>
      </c>
      <c r="E132" s="80">
        <v>1054329.69</v>
      </c>
      <c r="F132" s="80">
        <v>1054329.69</v>
      </c>
      <c r="G132" s="80">
        <f t="shared" si="29"/>
        <v>736135.74</v>
      </c>
    </row>
    <row r="133" spans="1:7" x14ac:dyDescent="0.25">
      <c r="A133" s="83" t="s">
        <v>334</v>
      </c>
      <c r="B133" s="80">
        <f>SUM(B134:B136)</f>
        <v>23667568.73</v>
      </c>
      <c r="C133" s="80">
        <f t="shared" ref="C133:G133" si="30">SUM(C134:C136)</f>
        <v>72288449.259999961</v>
      </c>
      <c r="D133" s="80">
        <f t="shared" si="30"/>
        <v>95956017.98999998</v>
      </c>
      <c r="E133" s="80">
        <f t="shared" si="30"/>
        <v>89238126.939999998</v>
      </c>
      <c r="F133" s="80">
        <f t="shared" si="30"/>
        <v>89238126.939999998</v>
      </c>
      <c r="G133" s="80">
        <f t="shared" si="30"/>
        <v>6717891.0499999821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23667568.73</v>
      </c>
      <c r="C135" s="80">
        <v>72288449.259999961</v>
      </c>
      <c r="D135" s="80">
        <v>95956017.98999998</v>
      </c>
      <c r="E135" s="80">
        <v>89238126.939999998</v>
      </c>
      <c r="F135" s="80">
        <v>89238126.939999998</v>
      </c>
      <c r="G135" s="80">
        <f t="shared" ref="G135:G136" si="31">D135-E135</f>
        <v>6717891.0499999821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4144474737.77</v>
      </c>
      <c r="C159" s="79">
        <f t="shared" ref="C159:G159" si="38">C9+C84</f>
        <v>-28963387.18000032</v>
      </c>
      <c r="D159" s="79">
        <f t="shared" si="38"/>
        <v>4115511350.5899992</v>
      </c>
      <c r="E159" s="79">
        <f t="shared" si="38"/>
        <v>3598508266.29</v>
      </c>
      <c r="F159" s="79">
        <f t="shared" si="38"/>
        <v>3533044170.54</v>
      </c>
      <c r="G159" s="79">
        <f t="shared" si="38"/>
        <v>517003084.29999965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2041543940.8099997</v>
      </c>
      <c r="Q2" s="18">
        <f>'Formato 6 a)'!C9</f>
        <v>-97301765.57000047</v>
      </c>
      <c r="R2" s="18">
        <f>'Formato 6 a)'!D9</f>
        <v>1944242175.2399998</v>
      </c>
      <c r="S2" s="18">
        <f>'Formato 6 a)'!E9</f>
        <v>1548721634.1800003</v>
      </c>
      <c r="T2" s="18">
        <f>'Formato 6 a)'!F9</f>
        <v>1518695352.1600006</v>
      </c>
      <c r="U2" s="18">
        <f>'Formato 6 a)'!G9</f>
        <v>395520541.05999959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971232412.00999975</v>
      </c>
      <c r="Q3" s="18">
        <f>'Formato 6 a)'!C10</f>
        <v>70419467.41999957</v>
      </c>
      <c r="R3" s="18">
        <f>'Formato 6 a)'!D10</f>
        <v>1041651879.4300003</v>
      </c>
      <c r="S3" s="18">
        <f>'Formato 6 a)'!E10</f>
        <v>949506847.03000033</v>
      </c>
      <c r="T3" s="18">
        <f>'Formato 6 a)'!F10</f>
        <v>935218703.81000054</v>
      </c>
      <c r="U3" s="18">
        <f>'Formato 6 a)'!G10</f>
        <v>92145032.399999872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221086449.89999998</v>
      </c>
      <c r="Q4" s="18">
        <f>'Formato 6 a)'!C11</f>
        <v>-10749854.199999997</v>
      </c>
      <c r="R4" s="18">
        <f>'Formato 6 a)'!D11</f>
        <v>210336595.70000005</v>
      </c>
      <c r="S4" s="18">
        <f>'Formato 6 a)'!E11</f>
        <v>210336595.70000005</v>
      </c>
      <c r="T4" s="18">
        <f>'Formato 6 a)'!F11</f>
        <v>210222978.73000005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245921747.55000001</v>
      </c>
      <c r="Q5" s="18">
        <f>'Formato 6 a)'!C12</f>
        <v>21497820.239999983</v>
      </c>
      <c r="R5" s="18">
        <f>'Formato 6 a)'!D12</f>
        <v>267419567.79000026</v>
      </c>
      <c r="S5" s="18">
        <f>'Formato 6 a)'!E12</f>
        <v>239431200.67000023</v>
      </c>
      <c r="T5" s="18">
        <f>'Formato 6 a)'!F12</f>
        <v>237394237.40000021</v>
      </c>
      <c r="U5" s="18">
        <f>'Formato 6 a)'!G12</f>
        <v>27988367.120000035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119013180.52999964</v>
      </c>
      <c r="Q6" s="18">
        <f>'Formato 6 a)'!C13</f>
        <v>34618954.24999997</v>
      </c>
      <c r="R6" s="18">
        <f>'Formato 6 a)'!D13</f>
        <v>153632134.78000012</v>
      </c>
      <c r="S6" s="18">
        <f>'Formato 6 a)'!E13</f>
        <v>93094223.920000196</v>
      </c>
      <c r="T6" s="18">
        <f>'Formato 6 a)'!F13</f>
        <v>91280373.320000246</v>
      </c>
      <c r="U6" s="18">
        <f>'Formato 6 a)'!G13</f>
        <v>60537910.859999925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127684294.19000001</v>
      </c>
      <c r="Q7" s="18">
        <f>'Formato 6 a)'!C14</f>
        <v>-9735157.469999956</v>
      </c>
      <c r="R7" s="18">
        <f>'Formato 6 a)'!D14</f>
        <v>117949136.72000007</v>
      </c>
      <c r="S7" s="18">
        <f>'Formato 6 a)'!E14</f>
        <v>117949136.72000007</v>
      </c>
      <c r="T7" s="18">
        <f>'Formato 6 a)'!F14</f>
        <v>111429207.85000005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116019005.87</v>
      </c>
      <c r="Q8" s="18">
        <f>'Formato 6 a)'!C15</f>
        <v>72316992.149999619</v>
      </c>
      <c r="R8" s="18">
        <f>'Formato 6 a)'!D15</f>
        <v>188335998.01999962</v>
      </c>
      <c r="S8" s="18">
        <f>'Formato 6 a)'!E15</f>
        <v>186271597.82999972</v>
      </c>
      <c r="T8" s="18">
        <f>'Formato 6 a)'!F15</f>
        <v>182467814.31999978</v>
      </c>
      <c r="U8" s="18">
        <f>'Formato 6 a)'!G15</f>
        <v>2064400.1899999082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141507733.96999997</v>
      </c>
      <c r="Q10" s="18">
        <f>'Formato 6 a)'!C17</f>
        <v>-37529287.550000042</v>
      </c>
      <c r="R10" s="18">
        <f>'Formato 6 a)'!D17</f>
        <v>103978446.42000018</v>
      </c>
      <c r="S10" s="18">
        <f>'Formato 6 a)'!E17</f>
        <v>102424092.19000018</v>
      </c>
      <c r="T10" s="18">
        <f>'Formato 6 a)'!F17</f>
        <v>102424092.19000018</v>
      </c>
      <c r="U10" s="18">
        <f>'Formato 6 a)'!G17</f>
        <v>1554354.2300000042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100569062.43000002</v>
      </c>
      <c r="Q11" s="18">
        <f>'Formato 6 a)'!C18</f>
        <v>77706741.079999983</v>
      </c>
      <c r="R11" s="18">
        <f>'Formato 6 a)'!D18</f>
        <v>178275803.50999972</v>
      </c>
      <c r="S11" s="18">
        <f>'Formato 6 a)'!E18</f>
        <v>63764415.469999999</v>
      </c>
      <c r="T11" s="18">
        <f>'Formato 6 a)'!F18</f>
        <v>62724917.669999994</v>
      </c>
      <c r="U11" s="18">
        <f>'Formato 6 a)'!G18</f>
        <v>114511388.03999975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48319089.300000019</v>
      </c>
      <c r="Q12" s="18">
        <f>'Formato 6 a)'!C19</f>
        <v>76464871.98999998</v>
      </c>
      <c r="R12" s="18">
        <f>'Formato 6 a)'!D19</f>
        <v>124783961.28999975</v>
      </c>
      <c r="S12" s="18">
        <f>'Formato 6 a)'!E19</f>
        <v>14654692.66</v>
      </c>
      <c r="T12" s="18">
        <f>'Formato 6 a)'!F19</f>
        <v>14579609.459999999</v>
      </c>
      <c r="U12" s="18">
        <f>'Formato 6 a)'!G19</f>
        <v>110129268.62999976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11243731.040000001</v>
      </c>
      <c r="Q13" s="18">
        <f>'Formato 6 a)'!C20</f>
        <v>-414376.7700000006</v>
      </c>
      <c r="R13" s="18">
        <f>'Formato 6 a)'!D20</f>
        <v>10829354.269999985</v>
      </c>
      <c r="S13" s="18">
        <f>'Formato 6 a)'!E20</f>
        <v>10005090.829999991</v>
      </c>
      <c r="T13" s="18">
        <f>'Formato 6 a)'!F20</f>
        <v>9842191.7299999893</v>
      </c>
      <c r="U13" s="18">
        <f>'Formato 6 a)'!G20</f>
        <v>824263.43999999389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4698437.32</v>
      </c>
      <c r="Q15" s="18">
        <f>'Formato 6 a)'!C22</f>
        <v>2992569.9400000004</v>
      </c>
      <c r="R15" s="18">
        <f>'Formato 6 a)'!D22</f>
        <v>7691007.2600000026</v>
      </c>
      <c r="S15" s="18">
        <f>'Formato 6 a)'!E22</f>
        <v>7073105.6400000062</v>
      </c>
      <c r="T15" s="18">
        <f>'Formato 6 a)'!F22</f>
        <v>6857242.730000006</v>
      </c>
      <c r="U15" s="18">
        <f>'Formato 6 a)'!G22</f>
        <v>617901.61999999639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18797927.090000004</v>
      </c>
      <c r="Q16" s="18">
        <f>'Formato 6 a)'!C23</f>
        <v>-4643444.7799999975</v>
      </c>
      <c r="R16" s="18">
        <f>'Formato 6 a)'!D23</f>
        <v>14154482.309999997</v>
      </c>
      <c r="S16" s="18">
        <f>'Formato 6 a)'!E23</f>
        <v>12343485.730000002</v>
      </c>
      <c r="T16" s="18">
        <f>'Formato 6 a)'!F23</f>
        <v>12251397.710000003</v>
      </c>
      <c r="U16" s="18">
        <f>'Formato 6 a)'!G23</f>
        <v>1810996.5799999945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6833906.8799999999</v>
      </c>
      <c r="Q17" s="18">
        <f>'Formato 6 a)'!C24</f>
        <v>1774906.7800000021</v>
      </c>
      <c r="R17" s="18">
        <f>'Formato 6 a)'!D24</f>
        <v>8608813.6599999946</v>
      </c>
      <c r="S17" s="18">
        <f>'Formato 6 a)'!E24</f>
        <v>7888633.2299999939</v>
      </c>
      <c r="T17" s="18">
        <f>'Formato 6 a)'!F24</f>
        <v>7637540.4799999939</v>
      </c>
      <c r="U17" s="18">
        <f>'Formato 6 a)'!G24</f>
        <v>720180.43000000063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8603998.3399999999</v>
      </c>
      <c r="Q18" s="18">
        <f>'Formato 6 a)'!C25</f>
        <v>240729.60000000006</v>
      </c>
      <c r="R18" s="18">
        <f>'Formato 6 a)'!D25</f>
        <v>8844727.9400000088</v>
      </c>
      <c r="S18" s="18">
        <f>'Formato 6 a)'!E25</f>
        <v>8640361.1500000078</v>
      </c>
      <c r="T18" s="18">
        <f>'Formato 6 a)'!F25</f>
        <v>8458692.3000000082</v>
      </c>
      <c r="U18" s="18">
        <f>'Formato 6 a)'!G25</f>
        <v>204366.79000000097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2071972.46</v>
      </c>
      <c r="Q20" s="18">
        <f>'Formato 6 a)'!C27</f>
        <v>1291484.3200000003</v>
      </c>
      <c r="R20" s="18">
        <f>'Formato 6 a)'!D27</f>
        <v>3363456.7799999961</v>
      </c>
      <c r="S20" s="18">
        <f>'Formato 6 a)'!E27</f>
        <v>3159046.2299999991</v>
      </c>
      <c r="T20" s="18">
        <f>'Formato 6 a)'!F27</f>
        <v>3098243.2599999993</v>
      </c>
      <c r="U20" s="18">
        <f>'Formato 6 a)'!G27</f>
        <v>204410.54999999702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322880547.89000005</v>
      </c>
      <c r="Q21" s="18">
        <f>'Formato 6 a)'!C28</f>
        <v>37930355.730000012</v>
      </c>
      <c r="R21" s="18">
        <f>'Formato 6 a)'!D28</f>
        <v>360810903.62</v>
      </c>
      <c r="S21" s="18">
        <f>'Formato 6 a)'!E28</f>
        <v>291062466.49000001</v>
      </c>
      <c r="T21" s="18">
        <f>'Formato 6 a)'!F28</f>
        <v>277930877.90000004</v>
      </c>
      <c r="U21" s="18">
        <f>'Formato 6 a)'!G28</f>
        <v>69748437.12999998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12214618.98</v>
      </c>
      <c r="Q22" s="18">
        <f>'Formato 6 a)'!C29</f>
        <v>1699304.76</v>
      </c>
      <c r="R22" s="18">
        <f>'Formato 6 a)'!D29</f>
        <v>13913923.740000004</v>
      </c>
      <c r="S22" s="18">
        <f>'Formato 6 a)'!E29</f>
        <v>12606353.770000003</v>
      </c>
      <c r="T22" s="18">
        <f>'Formato 6 a)'!F29</f>
        <v>12567062.870000003</v>
      </c>
      <c r="U22" s="18">
        <f>'Formato 6 a)'!G29</f>
        <v>1307569.9700000007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29564249.079999998</v>
      </c>
      <c r="Q23" s="18">
        <f>'Formato 6 a)'!C30</f>
        <v>10063152.74000001</v>
      </c>
      <c r="R23" s="18">
        <f>'Formato 6 a)'!D30</f>
        <v>39627401.82</v>
      </c>
      <c r="S23" s="18">
        <f>'Formato 6 a)'!E30</f>
        <v>38257665.350000001</v>
      </c>
      <c r="T23" s="18">
        <f>'Formato 6 a)'!F30</f>
        <v>36221014.340000004</v>
      </c>
      <c r="U23" s="18">
        <f>'Formato 6 a)'!G30</f>
        <v>1369736.4699999988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60701165.419999994</v>
      </c>
      <c r="Q24" s="18">
        <f>'Formato 6 a)'!C31</f>
        <v>36212726.010000005</v>
      </c>
      <c r="R24" s="18">
        <f>'Formato 6 a)'!D31</f>
        <v>96913891.429999992</v>
      </c>
      <c r="S24" s="18">
        <f>'Formato 6 a)'!E31</f>
        <v>53810055.040000014</v>
      </c>
      <c r="T24" s="18">
        <f>'Formato 6 a)'!F31</f>
        <v>51296732.850000009</v>
      </c>
      <c r="U24" s="18">
        <f>'Formato 6 a)'!G31</f>
        <v>43103836.389999978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9400902.3499999996</v>
      </c>
      <c r="Q25" s="18">
        <f>'Formato 6 a)'!C32</f>
        <v>1486619.1100000006</v>
      </c>
      <c r="R25" s="18">
        <f>'Formato 6 a)'!D32</f>
        <v>10887521.459999999</v>
      </c>
      <c r="S25" s="18">
        <f>'Formato 6 a)'!E32</f>
        <v>7284414.0199999996</v>
      </c>
      <c r="T25" s="18">
        <f>'Formato 6 a)'!F32</f>
        <v>7252563.629999999</v>
      </c>
      <c r="U25" s="18">
        <f>'Formato 6 a)'!G32</f>
        <v>3603107.4399999995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90666037.170000002</v>
      </c>
      <c r="Q26" s="18">
        <f>'Formato 6 a)'!C33</f>
        <v>-21310084.25999999</v>
      </c>
      <c r="R26" s="18">
        <f>'Formato 6 a)'!D33</f>
        <v>69355952.909999996</v>
      </c>
      <c r="S26" s="18">
        <f>'Formato 6 a)'!E33</f>
        <v>57005722.250000007</v>
      </c>
      <c r="T26" s="18">
        <f>'Formato 6 a)'!F33</f>
        <v>56280730.040000014</v>
      </c>
      <c r="U26" s="18">
        <f>'Formato 6 a)'!G33</f>
        <v>12350230.659999989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14863856.59</v>
      </c>
      <c r="Q27" s="18">
        <f>'Formato 6 a)'!C34</f>
        <v>1141495.9999999981</v>
      </c>
      <c r="R27" s="18">
        <f>'Formato 6 a)'!D34</f>
        <v>16005352.590000002</v>
      </c>
      <c r="S27" s="18">
        <f>'Formato 6 a)'!E34</f>
        <v>15553409.830000002</v>
      </c>
      <c r="T27" s="18">
        <f>'Formato 6 a)'!F34</f>
        <v>14944863.260000002</v>
      </c>
      <c r="U27" s="18">
        <f>'Formato 6 a)'!G34</f>
        <v>451942.75999999978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39212748.030000001</v>
      </c>
      <c r="Q28" s="18">
        <f>'Formato 6 a)'!C35</f>
        <v>-11908287.980000015</v>
      </c>
      <c r="R28" s="18">
        <f>'Formato 6 a)'!D35</f>
        <v>27304460.050000012</v>
      </c>
      <c r="S28" s="18">
        <f>'Formato 6 a)'!E35</f>
        <v>23180973.310000017</v>
      </c>
      <c r="T28" s="18">
        <f>'Formato 6 a)'!F35</f>
        <v>22797612.240000002</v>
      </c>
      <c r="U28" s="18">
        <f>'Formato 6 a)'!G35</f>
        <v>4123486.7399999946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30137025.719999999</v>
      </c>
      <c r="Q29" s="18">
        <f>'Formato 6 a)'!C36</f>
        <v>13989362.039999999</v>
      </c>
      <c r="R29" s="18">
        <f>'Formato 6 a)'!D36</f>
        <v>44126387.759999976</v>
      </c>
      <c r="S29" s="18">
        <f>'Formato 6 a)'!E36</f>
        <v>40713898.279999979</v>
      </c>
      <c r="T29" s="18">
        <f>'Formato 6 a)'!F36</f>
        <v>39354539.889999986</v>
      </c>
      <c r="U29" s="18">
        <f>'Formato 6 a)'!G36</f>
        <v>3412489.4799999967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36119944.550000034</v>
      </c>
      <c r="Q30" s="18">
        <f>'Formato 6 a)'!C37</f>
        <v>6556067.310000007</v>
      </c>
      <c r="R30" s="18">
        <f>'Formato 6 a)'!D37</f>
        <v>42676011.860000029</v>
      </c>
      <c r="S30" s="18">
        <f>'Formato 6 a)'!E37</f>
        <v>42649974.640000001</v>
      </c>
      <c r="T30" s="18">
        <f>'Formato 6 a)'!F37</f>
        <v>37215758.780000009</v>
      </c>
      <c r="U30" s="18">
        <f>'Formato 6 a)'!G37</f>
        <v>26037.22000002861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124390259.36999999</v>
      </c>
      <c r="Q31" s="18">
        <f>'Formato 6 a)'!C38</f>
        <v>-11654765.059999993</v>
      </c>
      <c r="R31" s="18">
        <f>'Formato 6 a)'!D38</f>
        <v>112735494.30999997</v>
      </c>
      <c r="S31" s="18">
        <f>'Formato 6 a)'!E38</f>
        <v>96157858.830000013</v>
      </c>
      <c r="T31" s="18">
        <f>'Formato 6 a)'!F38</f>
        <v>95998931.13000001</v>
      </c>
      <c r="U31" s="18">
        <f>'Formato 6 a)'!G38</f>
        <v>16577635.479999959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58081.99</v>
      </c>
      <c r="R33" s="18">
        <f>'Formato 6 a)'!D40</f>
        <v>58081.99</v>
      </c>
      <c r="S33" s="18">
        <f>'Formato 6 a)'!E40</f>
        <v>58081.99</v>
      </c>
      <c r="T33" s="18">
        <f>'Formato 6 a)'!F40</f>
        <v>58081.99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96986760.489999995</v>
      </c>
      <c r="Q35" s="18">
        <f>'Formato 6 a)'!C42</f>
        <v>15590051.830000006</v>
      </c>
      <c r="R35" s="18">
        <f>'Formato 6 a)'!D42</f>
        <v>112576812.31999998</v>
      </c>
      <c r="S35" s="18">
        <f>'Formato 6 a)'!E42</f>
        <v>95999176.840000018</v>
      </c>
      <c r="T35" s="18">
        <f>'Formato 6 a)'!F42</f>
        <v>95840249.140000015</v>
      </c>
      <c r="U35" s="18">
        <f>'Formato 6 a)'!G42</f>
        <v>16577635.479999959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27343498.879999999</v>
      </c>
      <c r="Q36" s="18">
        <f>'Formato 6 a)'!C43</f>
        <v>-27343498.879999999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60000</v>
      </c>
      <c r="Q39" s="18">
        <f>'Formato 6 a)'!C46</f>
        <v>40600</v>
      </c>
      <c r="R39" s="18">
        <f>'Formato 6 a)'!D46</f>
        <v>100600</v>
      </c>
      <c r="S39" s="18">
        <f>'Formato 6 a)'!E46</f>
        <v>100600</v>
      </c>
      <c r="T39" s="18">
        <f>'Formato 6 a)'!F46</f>
        <v>100600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210221666.28</v>
      </c>
      <c r="Q41" s="18">
        <f>'Formato 6 a)'!C48</f>
        <v>-67987233.719999999</v>
      </c>
      <c r="R41" s="18">
        <f>'Formato 6 a)'!D48</f>
        <v>142234432.55999994</v>
      </c>
      <c r="S41" s="18">
        <f>'Formato 6 a)'!E48</f>
        <v>81738164.699999988</v>
      </c>
      <c r="T41" s="18">
        <f>'Formato 6 a)'!F48</f>
        <v>81098903.279999956</v>
      </c>
      <c r="U41" s="18">
        <f>'Formato 6 a)'!G48</f>
        <v>60496267.859999977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124309746.03</v>
      </c>
      <c r="Q42" s="18">
        <f>'Formato 6 a)'!C49</f>
        <v>-38944540.860000007</v>
      </c>
      <c r="R42" s="18">
        <f>'Formato 6 a)'!D49</f>
        <v>85365205.169999957</v>
      </c>
      <c r="S42" s="18">
        <f>'Formato 6 a)'!E49</f>
        <v>46470926.759999968</v>
      </c>
      <c r="T42" s="18">
        <f>'Formato 6 a)'!F49</f>
        <v>46369590.569999963</v>
      </c>
      <c r="U42" s="18">
        <f>'Formato 6 a)'!G49</f>
        <v>38894278.409999989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5533704.7400000002</v>
      </c>
      <c r="Q43" s="18">
        <f>'Formato 6 a)'!C50</f>
        <v>6843658.990000003</v>
      </c>
      <c r="R43" s="18">
        <f>'Formato 6 a)'!D50</f>
        <v>12377363.729999997</v>
      </c>
      <c r="S43" s="18">
        <f>'Formato 6 a)'!E50</f>
        <v>7785754.8300000019</v>
      </c>
      <c r="T43" s="18">
        <f>'Formato 6 a)'!F50</f>
        <v>7781854.8300000019</v>
      </c>
      <c r="U43" s="18">
        <f>'Formato 6 a)'!G50</f>
        <v>4591608.8999999948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58881865.719999999</v>
      </c>
      <c r="Q44" s="18">
        <f>'Formato 6 a)'!C51</f>
        <v>-37673537.81000001</v>
      </c>
      <c r="R44" s="18">
        <f>'Formato 6 a)'!D51</f>
        <v>21208327.909999996</v>
      </c>
      <c r="S44" s="18">
        <f>'Formato 6 a)'!E51</f>
        <v>6973469.1200000001</v>
      </c>
      <c r="T44" s="18">
        <f>'Formato 6 a)'!F51</f>
        <v>6944795.0799999991</v>
      </c>
      <c r="U44" s="18">
        <f>'Formato 6 a)'!G51</f>
        <v>14234858.789999995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10221685</v>
      </c>
      <c r="Q45" s="18">
        <f>'Formato 6 a)'!C52</f>
        <v>1133308.0600000015</v>
      </c>
      <c r="R45" s="18">
        <f>'Formato 6 a)'!D52</f>
        <v>11354993.060000002</v>
      </c>
      <c r="S45" s="18">
        <f>'Formato 6 a)'!E52</f>
        <v>11170535.770000001</v>
      </c>
      <c r="T45" s="18">
        <f>'Formato 6 a)'!F52</f>
        <v>11170535.770000001</v>
      </c>
      <c r="U45" s="18">
        <f>'Formato 6 a)'!G52</f>
        <v>184457.29000000097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10165764.789999999</v>
      </c>
      <c r="Q47" s="18">
        <f>'Formato 6 a)'!C54</f>
        <v>443475.75000000157</v>
      </c>
      <c r="R47" s="18">
        <f>'Formato 6 a)'!D54</f>
        <v>10609240.540000001</v>
      </c>
      <c r="S47" s="18">
        <f>'Formato 6 a)'!E54</f>
        <v>8073828.8800000036</v>
      </c>
      <c r="T47" s="18">
        <f>'Formato 6 a)'!F54</f>
        <v>7568477.6900000041</v>
      </c>
      <c r="U47" s="18">
        <f>'Formato 6 a)'!G54</f>
        <v>2535411.6599999974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1108900</v>
      </c>
      <c r="Q50" s="18">
        <f>'Formato 6 a)'!C57</f>
        <v>210402.15000000002</v>
      </c>
      <c r="R50" s="18">
        <f>'Formato 6 a)'!D57</f>
        <v>1319302.1499999999</v>
      </c>
      <c r="S50" s="18">
        <f>'Formato 6 a)'!E57</f>
        <v>1263649.3400000001</v>
      </c>
      <c r="T50" s="18">
        <f>'Formato 6 a)'!F57</f>
        <v>1263649.3400000001</v>
      </c>
      <c r="U50" s="18">
        <f>'Formato 6 a)'!G57</f>
        <v>55652.809999999823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312249992.82999998</v>
      </c>
      <c r="Q51" s="18">
        <f>'Formato 6 a)'!C58</f>
        <v>-210216331.02000004</v>
      </c>
      <c r="R51" s="18">
        <f>'Formato 6 a)'!D58</f>
        <v>102033661.81</v>
      </c>
      <c r="S51" s="18">
        <f>'Formato 6 a)'!E58</f>
        <v>59991881.659999989</v>
      </c>
      <c r="T51" s="18">
        <f>'Formato 6 a)'!F58</f>
        <v>59223018.369999982</v>
      </c>
      <c r="U51" s="18">
        <f>'Formato 6 a)'!G58</f>
        <v>42041780.150000013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312249992.82999998</v>
      </c>
      <c r="Q53" s="18">
        <f>'Formato 6 a)'!C60</f>
        <v>-210216331.02000004</v>
      </c>
      <c r="R53" s="18">
        <f>'Formato 6 a)'!D60</f>
        <v>102033661.81</v>
      </c>
      <c r="S53" s="18">
        <f>'Formato 6 a)'!E60</f>
        <v>59991881.659999989</v>
      </c>
      <c r="T53" s="18">
        <f>'Formato 6 a)'!F60</f>
        <v>59223018.369999982</v>
      </c>
      <c r="U53" s="18">
        <f>'Formato 6 a)'!G60</f>
        <v>42041780.150000013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6500000</v>
      </c>
      <c r="R55" s="18">
        <f>'Formato 6 a)'!D62</f>
        <v>6500000</v>
      </c>
      <c r="S55" s="18">
        <f>'Formato 6 a)'!E62</f>
        <v>6500000</v>
      </c>
      <c r="T55" s="18">
        <f>'Formato 6 a)'!F62</f>
        <v>6500000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6500000</v>
      </c>
      <c r="R57" s="18">
        <f>'Formato 6 a)'!D64</f>
        <v>6500000</v>
      </c>
      <c r="S57" s="18">
        <f>'Formato 6 a)'!E64</f>
        <v>6500000</v>
      </c>
      <c r="T57" s="18">
        <f>'Formato 6 a)'!F64</f>
        <v>6500000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2102930796.9600003</v>
      </c>
      <c r="Q76">
        <f>'Formato 6 a)'!C84</f>
        <v>68338378.39000015</v>
      </c>
      <c r="R76">
        <f>'Formato 6 a)'!D84</f>
        <v>2171269175.3499994</v>
      </c>
      <c r="S76">
        <f>'Formato 6 a)'!E84</f>
        <v>2049786632.1099999</v>
      </c>
      <c r="T76">
        <f>'Formato 6 a)'!F84</f>
        <v>2014348818.3799996</v>
      </c>
      <c r="U76">
        <f>'Formato 6 a)'!G84</f>
        <v>121482543.24000008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1399499376.21</v>
      </c>
      <c r="Q77">
        <f>'Formato 6 a)'!C85</f>
        <v>391610457.30000013</v>
      </c>
      <c r="R77">
        <f>'Formato 6 a)'!D85</f>
        <v>1791109833.5099998</v>
      </c>
      <c r="S77">
        <f>'Formato 6 a)'!E85</f>
        <v>1777626279.0599997</v>
      </c>
      <c r="T77">
        <f>'Formato 6 a)'!F85</f>
        <v>1755305512.5999997</v>
      </c>
      <c r="U77">
        <f>'Formato 6 a)'!G85</f>
        <v>13483554.450000107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493076417.73999989</v>
      </c>
      <c r="Q78">
        <f>'Formato 6 a)'!C86</f>
        <v>-14692599.369999994</v>
      </c>
      <c r="R78">
        <f>'Formato 6 a)'!D86</f>
        <v>478383818.36999995</v>
      </c>
      <c r="S78">
        <f>'Formato 6 a)'!E86</f>
        <v>478383818.36999995</v>
      </c>
      <c r="T78">
        <f>'Formato 6 a)'!F86</f>
        <v>478379676.8499999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75522825.020000011</v>
      </c>
      <c r="Q79">
        <f>'Formato 6 a)'!C87</f>
        <v>5274677.2100000018</v>
      </c>
      <c r="R79">
        <f>'Formato 6 a)'!D87</f>
        <v>80797502.230000064</v>
      </c>
      <c r="S79">
        <f>'Formato 6 a)'!E87</f>
        <v>80626299.100000069</v>
      </c>
      <c r="T79">
        <f>'Formato 6 a)'!F87</f>
        <v>80297469.890000075</v>
      </c>
      <c r="U79">
        <f>'Formato 6 a)'!G87</f>
        <v>171203.12999999523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222853177.31000063</v>
      </c>
      <c r="Q80">
        <f>'Formato 6 a)'!C88</f>
        <v>14905966.729999984</v>
      </c>
      <c r="R80">
        <f>'Formato 6 a)'!D88</f>
        <v>237759144.03999984</v>
      </c>
      <c r="S80">
        <f>'Formato 6 a)'!E88</f>
        <v>237759144.03999984</v>
      </c>
      <c r="T80">
        <f>'Formato 6 a)'!F88</f>
        <v>237619634.11999989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225167447.23999989</v>
      </c>
      <c r="Q81">
        <f>'Formato 6 a)'!C89</f>
        <v>10937732.899999985</v>
      </c>
      <c r="R81">
        <f>'Formato 6 a)'!D89</f>
        <v>236105180.14000002</v>
      </c>
      <c r="S81">
        <f>'Formato 6 a)'!E89</f>
        <v>236105180.13999999</v>
      </c>
      <c r="T81">
        <f>'Formato 6 a)'!F89</f>
        <v>219263457.14999998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165019063.47999996</v>
      </c>
      <c r="Q82">
        <f>'Formato 6 a)'!C90</f>
        <v>355428927.85000014</v>
      </c>
      <c r="R82">
        <f>'Formato 6 a)'!D90</f>
        <v>520447991.3300001</v>
      </c>
      <c r="S82">
        <f>'Formato 6 a)'!E90</f>
        <v>520447991.3300001</v>
      </c>
      <c r="T82">
        <f>'Formato 6 a)'!F90</f>
        <v>515441428.51000005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217860445.41999948</v>
      </c>
      <c r="Q84">
        <f>'Formato 6 a)'!C92</f>
        <v>19755751.98</v>
      </c>
      <c r="R84">
        <f>'Formato 6 a)'!D92</f>
        <v>237616197.39999983</v>
      </c>
      <c r="S84">
        <f>'Formato 6 a)'!E92</f>
        <v>224303846.07999972</v>
      </c>
      <c r="T84">
        <f>'Formato 6 a)'!F92</f>
        <v>224303846.07999972</v>
      </c>
      <c r="U84">
        <f>'Formato 6 a)'!G92</f>
        <v>13312351.320000112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53741369.210000001</v>
      </c>
      <c r="Q85">
        <f>'Formato 6 a)'!C93</f>
        <v>16127559.280000003</v>
      </c>
      <c r="R85">
        <f>'Formato 6 a)'!D93</f>
        <v>69868928.49000001</v>
      </c>
      <c r="S85">
        <f>'Formato 6 a)'!E93</f>
        <v>63427987.380000018</v>
      </c>
      <c r="T85">
        <f>'Formato 6 a)'!F93</f>
        <v>52727871.030000009</v>
      </c>
      <c r="U85">
        <f>'Formato 6 a)'!G93</f>
        <v>6440941.1099999808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14882715.680000002</v>
      </c>
      <c r="Q86">
        <f>'Formato 6 a)'!C94</f>
        <v>3975091.0700000012</v>
      </c>
      <c r="R86">
        <f>'Formato 6 a)'!D94</f>
        <v>18857806.749999993</v>
      </c>
      <c r="S86">
        <f>'Formato 6 a)'!E94</f>
        <v>17492115.72000001</v>
      </c>
      <c r="T86">
        <f>'Formato 6 a)'!F94</f>
        <v>17217159.420000006</v>
      </c>
      <c r="U86">
        <f>'Formato 6 a)'!G94</f>
        <v>1365691.0299999826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4430776.22</v>
      </c>
      <c r="Q87">
        <f>'Formato 6 a)'!C95</f>
        <v>1567314.3700000006</v>
      </c>
      <c r="R87">
        <f>'Formato 6 a)'!D95</f>
        <v>5998090.5900000017</v>
      </c>
      <c r="S87">
        <f>'Formato 6 a)'!E95</f>
        <v>5985087.370000001</v>
      </c>
      <c r="T87">
        <f>'Formato 6 a)'!F95</f>
        <v>5971669.5600000005</v>
      </c>
      <c r="U87">
        <f>'Formato 6 a)'!G95</f>
        <v>13003.220000000671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2837784.7400000007</v>
      </c>
      <c r="Q89">
        <f>'Formato 6 a)'!C97</f>
        <v>12926701.870000005</v>
      </c>
      <c r="R89">
        <f>'Formato 6 a)'!D97</f>
        <v>15764486.610000005</v>
      </c>
      <c r="S89">
        <f>'Formato 6 a)'!E97</f>
        <v>15285207.430000003</v>
      </c>
      <c r="T89">
        <f>'Formato 6 a)'!F97</f>
        <v>5932758.8300000029</v>
      </c>
      <c r="U89">
        <f>'Formato 6 a)'!G97</f>
        <v>479279.18000000156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19091988.739999998</v>
      </c>
      <c r="Q90">
        <f>'Formato 6 a)'!C98</f>
        <v>-6028322.8400000017</v>
      </c>
      <c r="R90">
        <f>'Formato 6 a)'!D98</f>
        <v>13063665.9</v>
      </c>
      <c r="S90">
        <f>'Formato 6 a)'!E98</f>
        <v>8716244.8900000043</v>
      </c>
      <c r="T90">
        <f>'Formato 6 a)'!F98</f>
        <v>8385606.6500000022</v>
      </c>
      <c r="U90">
        <f>'Formato 6 a)'!G98</f>
        <v>4347421.0099999961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8333156.0100000007</v>
      </c>
      <c r="Q91">
        <f>'Formato 6 a)'!C99</f>
        <v>1431418.0699999998</v>
      </c>
      <c r="R91">
        <f>'Formato 6 a)'!D99</f>
        <v>9764574.0799999982</v>
      </c>
      <c r="S91">
        <f>'Formato 6 a)'!E99</f>
        <v>9685890.9199999981</v>
      </c>
      <c r="T91">
        <f>'Formato 6 a)'!F99</f>
        <v>9618953.25</v>
      </c>
      <c r="U91">
        <f>'Formato 6 a)'!G99</f>
        <v>78683.160000000149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425580.93</v>
      </c>
      <c r="Q92">
        <f>'Formato 6 a)'!C100</f>
        <v>667054.26999999979</v>
      </c>
      <c r="R92">
        <f>'Formato 6 a)'!D100</f>
        <v>1092635.1999999997</v>
      </c>
      <c r="S92">
        <f>'Formato 6 a)'!E100</f>
        <v>1090712.3799999997</v>
      </c>
      <c r="T92">
        <f>'Formato 6 a)'!F100</f>
        <v>908650.7999999997</v>
      </c>
      <c r="U92">
        <f>'Formato 6 a)'!G100</f>
        <v>1922.8200000000652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3739366.89</v>
      </c>
      <c r="Q94">
        <f>'Formato 6 a)'!C102</f>
        <v>1588302.4699999988</v>
      </c>
      <c r="R94">
        <f>'Formato 6 a)'!D102</f>
        <v>5327669.3600000031</v>
      </c>
      <c r="S94">
        <f>'Formato 6 a)'!E102</f>
        <v>5172728.6700000037</v>
      </c>
      <c r="T94">
        <f>'Formato 6 a)'!F102</f>
        <v>4693072.5200000014</v>
      </c>
      <c r="U94">
        <f>'Formato 6 a)'!G102</f>
        <v>154940.68999999948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105110474.39000002</v>
      </c>
      <c r="Q95">
        <f>'Formato 6 a)'!C103</f>
        <v>24125481.930000015</v>
      </c>
      <c r="R95">
        <f>'Formato 6 a)'!D103</f>
        <v>129235956.31999998</v>
      </c>
      <c r="S95">
        <f>'Formato 6 a)'!E103</f>
        <v>80685847.199999958</v>
      </c>
      <c r="T95">
        <f>'Formato 6 a)'!F103</f>
        <v>79979277.23999998</v>
      </c>
      <c r="U95">
        <f>'Formato 6 a)'!G103</f>
        <v>48550109.12000002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36054805.919999987</v>
      </c>
      <c r="Q96">
        <f>'Formato 6 a)'!C104</f>
        <v>-1726335.98</v>
      </c>
      <c r="R96">
        <f>'Formato 6 a)'!D104</f>
        <v>34328469.939999975</v>
      </c>
      <c r="S96">
        <f>'Formato 6 a)'!E104</f>
        <v>34322749.959999971</v>
      </c>
      <c r="T96">
        <f>'Formato 6 a)'!F104</f>
        <v>33993131.229999982</v>
      </c>
      <c r="U96">
        <f>'Formato 6 a)'!G104</f>
        <v>5719.9800000041723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3108848</v>
      </c>
      <c r="Q97">
        <f>'Formato 6 a)'!C105</f>
        <v>261617.38999999984</v>
      </c>
      <c r="R97">
        <f>'Formato 6 a)'!D105</f>
        <v>3370465.39</v>
      </c>
      <c r="S97">
        <f>'Formato 6 a)'!E105</f>
        <v>3231456.08</v>
      </c>
      <c r="T97">
        <f>'Formato 6 a)'!F105</f>
        <v>3231456.08</v>
      </c>
      <c r="U97">
        <f>'Formato 6 a)'!G105</f>
        <v>139009.31000000006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33676309.500000015</v>
      </c>
      <c r="Q98">
        <f>'Formato 6 a)'!C106</f>
        <v>-19734939.430000003</v>
      </c>
      <c r="R98">
        <f>'Formato 6 a)'!D106</f>
        <v>13941370.069999991</v>
      </c>
      <c r="S98">
        <f>'Formato 6 a)'!E106</f>
        <v>10958081.039999995</v>
      </c>
      <c r="T98">
        <f>'Formato 6 a)'!F106</f>
        <v>10840081.039999995</v>
      </c>
      <c r="U98">
        <f>'Formato 6 a)'!G106</f>
        <v>2983289.0299999956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831915.47</v>
      </c>
      <c r="Q99">
        <f>'Formato 6 a)'!C107</f>
        <v>17422928.32</v>
      </c>
      <c r="R99">
        <f>'Formato 6 a)'!D107</f>
        <v>18254843.789999999</v>
      </c>
      <c r="S99">
        <f>'Formato 6 a)'!E107</f>
        <v>1688287.9400000004</v>
      </c>
      <c r="T99">
        <f>'Formato 6 a)'!F107</f>
        <v>1688287.9400000004</v>
      </c>
      <c r="U99">
        <f>'Formato 6 a)'!G107</f>
        <v>16566555.849999998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7978615.0099999998</v>
      </c>
      <c r="Q100">
        <f>'Formato 6 a)'!C108</f>
        <v>12728385.000000004</v>
      </c>
      <c r="R100">
        <f>'Formato 6 a)'!D108</f>
        <v>20707000.00999999</v>
      </c>
      <c r="S100">
        <f>'Formato 6 a)'!E108</f>
        <v>20262548.599999998</v>
      </c>
      <c r="T100">
        <f>'Formato 6 a)'!F108</f>
        <v>20085889.079999998</v>
      </c>
      <c r="U100">
        <f>'Formato 6 a)'!G108</f>
        <v>444451.4099999927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207725</v>
      </c>
      <c r="Q101">
        <f>'Formato 6 a)'!C109</f>
        <v>940643.83999999997</v>
      </c>
      <c r="R101">
        <f>'Formato 6 a)'!D109</f>
        <v>1148368.8400000001</v>
      </c>
      <c r="S101">
        <f>'Formato 6 a)'!E109</f>
        <v>619296.58000000007</v>
      </c>
      <c r="T101">
        <f>'Formato 6 a)'!F109</f>
        <v>603331.78</v>
      </c>
      <c r="U101">
        <f>'Formato 6 a)'!G109</f>
        <v>529072.26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21879232.250000004</v>
      </c>
      <c r="Q102">
        <f>'Formato 6 a)'!C110</f>
        <v>12796300.260000015</v>
      </c>
      <c r="R102">
        <f>'Formato 6 a)'!D110</f>
        <v>34675532.51000002</v>
      </c>
      <c r="S102">
        <f>'Formato 6 a)'!E110</f>
        <v>7524466.3299999936</v>
      </c>
      <c r="T102">
        <f>'Formato 6 a)'!F110</f>
        <v>7458139.4199999953</v>
      </c>
      <c r="U102">
        <f>'Formato 6 a)'!G110</f>
        <v>27151066.180000026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1211733.6800000002</v>
      </c>
      <c r="Q103">
        <f>'Formato 6 a)'!C111</f>
        <v>1513913.7100000009</v>
      </c>
      <c r="R103">
        <f>'Formato 6 a)'!D111</f>
        <v>2725647.3900000006</v>
      </c>
      <c r="S103">
        <f>'Formato 6 a)'!E111</f>
        <v>1994702.2900000005</v>
      </c>
      <c r="T103">
        <f>'Formato 6 a)'!F111</f>
        <v>1994702.2900000005</v>
      </c>
      <c r="U103">
        <f>'Formato 6 a)'!G111</f>
        <v>730945.10000000009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161289.56</v>
      </c>
      <c r="Q104">
        <f>'Formato 6 a)'!C112</f>
        <v>-77031.179999999993</v>
      </c>
      <c r="R104">
        <f>'Formato 6 a)'!D112</f>
        <v>84258.37999999999</v>
      </c>
      <c r="S104">
        <f>'Formato 6 a)'!E112</f>
        <v>84258.37999999999</v>
      </c>
      <c r="T104">
        <f>'Formato 6 a)'!F112</f>
        <v>84258.37999999999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327443063.88000005</v>
      </c>
      <c r="Q105">
        <f>'Formato 6 a)'!C113</f>
        <v>-303695559.95999998</v>
      </c>
      <c r="R105">
        <f>'Formato 6 a)'!D113</f>
        <v>23747503.920000013</v>
      </c>
      <c r="S105">
        <f>'Formato 6 a)'!E113</f>
        <v>9900722.6199999992</v>
      </c>
      <c r="T105">
        <f>'Formato 6 a)'!F113</f>
        <v>9900722.6199999992</v>
      </c>
      <c r="U105">
        <f>'Formato 6 a)'!G113</f>
        <v>13846781.300000014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13616038.039999999</v>
      </c>
      <c r="Q109">
        <f>'Formato 6 a)'!C117</f>
        <v>10131465.880000006</v>
      </c>
      <c r="R109">
        <f>'Formato 6 a)'!D117</f>
        <v>23747503.920000013</v>
      </c>
      <c r="S109">
        <f>'Formato 6 a)'!E117</f>
        <v>9900722.6199999992</v>
      </c>
      <c r="T109">
        <f>'Formato 6 a)'!F117</f>
        <v>9900722.6199999992</v>
      </c>
      <c r="U109">
        <f>'Formato 6 a)'!G117</f>
        <v>13846781.300000014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313827025.84000003</v>
      </c>
      <c r="Q110">
        <f>'Formato 6 a)'!C118</f>
        <v>-313827025.83999997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193468944.53999999</v>
      </c>
      <c r="Q115">
        <f>'Formato 6 a)'!C123</f>
        <v>-132118009.42</v>
      </c>
      <c r="R115">
        <f>'Formato 6 a)'!D123</f>
        <v>61350935.119999982</v>
      </c>
      <c r="S115">
        <f>'Formato 6 a)'!E123</f>
        <v>28907668.910000008</v>
      </c>
      <c r="T115">
        <f>'Formato 6 a)'!F123</f>
        <v>27197307.95000001</v>
      </c>
      <c r="U115">
        <f>'Formato 6 a)'!G123</f>
        <v>32443266.209999979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5193065.37</v>
      </c>
      <c r="Q116">
        <f>'Formato 6 a)'!C124</f>
        <v>20678552.449999984</v>
      </c>
      <c r="R116">
        <f>'Formato 6 a)'!D124</f>
        <v>25871617.819999985</v>
      </c>
      <c r="S116">
        <f>'Formato 6 a)'!E124</f>
        <v>11749199.000000006</v>
      </c>
      <c r="T116">
        <f>'Formato 6 a)'!F124</f>
        <v>11680227.460000006</v>
      </c>
      <c r="U116">
        <f>'Formato 6 a)'!G124</f>
        <v>14122418.81999998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1165527.4999999998</v>
      </c>
      <c r="R117">
        <f>'Formato 6 a)'!D125</f>
        <v>1165527.4999999998</v>
      </c>
      <c r="S117">
        <f>'Formato 6 a)'!E125</f>
        <v>780804.13</v>
      </c>
      <c r="T117">
        <f>'Formato 6 a)'!F125</f>
        <v>780804.13</v>
      </c>
      <c r="U117">
        <f>'Formato 6 a)'!G125</f>
        <v>384723.36999999976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188235879.16999999</v>
      </c>
      <c r="Q118">
        <f>'Formato 6 a)'!C126</f>
        <v>-162450956.34</v>
      </c>
      <c r="R118">
        <f>'Formato 6 a)'!D126</f>
        <v>25784922.829999994</v>
      </c>
      <c r="S118">
        <f>'Formato 6 a)'!E126</f>
        <v>10417397.589999998</v>
      </c>
      <c r="T118">
        <f>'Formato 6 a)'!F126</f>
        <v>8846564.0099999998</v>
      </c>
      <c r="U118">
        <f>'Formato 6 a)'!G126</f>
        <v>15367525.239999996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257810.43000000002</v>
      </c>
      <c r="R119">
        <f>'Formato 6 a)'!D127</f>
        <v>257810.43000000002</v>
      </c>
      <c r="S119">
        <f>'Formato 6 a)'!E127</f>
        <v>132460.64000000001</v>
      </c>
      <c r="T119">
        <f>'Formato 6 a)'!F127</f>
        <v>132460.64000000001</v>
      </c>
      <c r="U119">
        <f>'Formato 6 a)'!G127</f>
        <v>125349.79000000001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6444091.1100000041</v>
      </c>
      <c r="R121">
        <f>'Formato 6 a)'!D129</f>
        <v>6444091.1100000041</v>
      </c>
      <c r="S121">
        <f>'Formato 6 a)'!E129</f>
        <v>4773477.8600000003</v>
      </c>
      <c r="T121">
        <f>'Formato 6 a)'!F129</f>
        <v>4702922.0200000005</v>
      </c>
      <c r="U121">
        <f>'Formato 6 a)'!G129</f>
        <v>1670613.2500000037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36500</v>
      </c>
      <c r="R122">
        <f>'Formato 6 a)'!D130</f>
        <v>36500</v>
      </c>
      <c r="S122">
        <f>'Formato 6 a)'!E130</f>
        <v>0</v>
      </c>
      <c r="T122">
        <f>'Formato 6 a)'!F130</f>
        <v>0</v>
      </c>
      <c r="U122">
        <f>'Formato 6 a)'!G130</f>
        <v>36500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40000</v>
      </c>
      <c r="Q124">
        <f>'Formato 6 a)'!C132</f>
        <v>1750465.43</v>
      </c>
      <c r="R124">
        <f>'Formato 6 a)'!D132</f>
        <v>1790465.43</v>
      </c>
      <c r="S124">
        <f>'Formato 6 a)'!E132</f>
        <v>1054329.69</v>
      </c>
      <c r="T124">
        <f>'Formato 6 a)'!F132</f>
        <v>1054329.69</v>
      </c>
      <c r="U124">
        <f>'Formato 6 a)'!G132</f>
        <v>736135.74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23667568.73</v>
      </c>
      <c r="Q125">
        <f>'Formato 6 a)'!C133</f>
        <v>72288449.259999961</v>
      </c>
      <c r="R125">
        <f>'Formato 6 a)'!D133</f>
        <v>95956017.98999998</v>
      </c>
      <c r="S125">
        <f>'Formato 6 a)'!E133</f>
        <v>89238126.939999998</v>
      </c>
      <c r="T125">
        <f>'Formato 6 a)'!F133</f>
        <v>89238126.939999998</v>
      </c>
      <c r="U125">
        <f>'Formato 6 a)'!G133</f>
        <v>6717891.0499999821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23667568.73</v>
      </c>
      <c r="Q127">
        <f>'Formato 6 a)'!C135</f>
        <v>72288449.259999961</v>
      </c>
      <c r="R127">
        <f>'Formato 6 a)'!D135</f>
        <v>95956017.98999998</v>
      </c>
      <c r="S127">
        <f>'Formato 6 a)'!E135</f>
        <v>89238126.939999998</v>
      </c>
      <c r="T127">
        <f>'Formato 6 a)'!F135</f>
        <v>89238126.939999998</v>
      </c>
      <c r="U127">
        <f>'Formato 6 a)'!G135</f>
        <v>6717891.0499999821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4144474737.77</v>
      </c>
      <c r="Q150">
        <f>'Formato 6 a)'!C159</f>
        <v>-28963387.18000032</v>
      </c>
      <c r="R150">
        <f>'Formato 6 a)'!D159</f>
        <v>4115511350.5899992</v>
      </c>
      <c r="S150">
        <f>'Formato 6 a)'!E159</f>
        <v>3598508266.29</v>
      </c>
      <c r="T150">
        <f>'Formato 6 a)'!F159</f>
        <v>3533044170.54</v>
      </c>
      <c r="U150">
        <f>'Formato 6 a)'!G159</f>
        <v>517003084.29999965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topLeftCell="A2" zoomScale="90" zoomScaleNormal="90" workbookViewId="0">
      <selection activeCell="E24" sqref="E2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9" t="s">
        <v>3282</v>
      </c>
      <c r="B1" s="179"/>
      <c r="C1" s="179"/>
      <c r="D1" s="179"/>
      <c r="E1" s="179"/>
      <c r="F1" s="179"/>
      <c r="G1" s="179"/>
    </row>
    <row r="2" spans="1:7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431</v>
      </c>
      <c r="B4" s="164"/>
      <c r="C4" s="164"/>
      <c r="D4" s="164"/>
      <c r="E4" s="164"/>
      <c r="F4" s="164"/>
      <c r="G4" s="165"/>
    </row>
    <row r="5" spans="1:7" ht="14.25" x14ac:dyDescent="0.45">
      <c r="A5" s="166" t="str">
        <f>TRIMESTRE</f>
        <v>Del 1 de enero al 31 de diciembre de 2019 (b)</v>
      </c>
      <c r="B5" s="167"/>
      <c r="C5" s="167"/>
      <c r="D5" s="167"/>
      <c r="E5" s="167"/>
      <c r="F5" s="167"/>
      <c r="G5" s="168"/>
    </row>
    <row r="6" spans="1:7" ht="14.25" x14ac:dyDescent="0.4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75" t="s">
        <v>0</v>
      </c>
      <c r="B7" s="177" t="s">
        <v>279</v>
      </c>
      <c r="C7" s="177"/>
      <c r="D7" s="177"/>
      <c r="E7" s="177"/>
      <c r="F7" s="177"/>
      <c r="G7" s="181" t="s">
        <v>280</v>
      </c>
    </row>
    <row r="8" spans="1:7" ht="30" x14ac:dyDescent="0.25">
      <c r="A8" s="176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0"/>
    </row>
    <row r="9" spans="1:7" ht="14.25" x14ac:dyDescent="0.45">
      <c r="A9" s="52" t="s">
        <v>432</v>
      </c>
      <c r="B9" s="59">
        <f>SUM(B10:GASTO_NE_FIN_01)</f>
        <v>2041543940.8099999</v>
      </c>
      <c r="C9" s="59">
        <f>SUM(C10:GASTO_NE_FIN_02)</f>
        <v>-97301765.57000035</v>
      </c>
      <c r="D9" s="59">
        <f>SUM(D10:GASTO_NE_FIN_03)</f>
        <v>1944242175.2400026</v>
      </c>
      <c r="E9" s="59">
        <f>SUM(E10:GASTO_NE_FIN_04)</f>
        <v>1548721634.1799996</v>
      </c>
      <c r="F9" s="59">
        <f>SUM(F10:GASTO_NE_FIN_05)</f>
        <v>1518695352.1599996</v>
      </c>
      <c r="G9" s="59">
        <f>SUM(G10:GASTO_NE_FIN_06)</f>
        <v>395520541.0600031</v>
      </c>
    </row>
    <row r="10" spans="1:7" s="24" customFormat="1" x14ac:dyDescent="0.25">
      <c r="A10" s="150" t="s">
        <v>3297</v>
      </c>
      <c r="B10" s="148">
        <v>1450209512.4100001</v>
      </c>
      <c r="C10" s="148">
        <v>-370397663.50000036</v>
      </c>
      <c r="D10" s="148">
        <v>1079811848.9100022</v>
      </c>
      <c r="E10" s="148">
        <v>829342360.48000002</v>
      </c>
      <c r="F10" s="148">
        <v>812573056.81999958</v>
      </c>
      <c r="G10" s="148">
        <f>D10-E10</f>
        <v>250469488.43000221</v>
      </c>
    </row>
    <row r="11" spans="1:7" s="24" customFormat="1" x14ac:dyDescent="0.25">
      <c r="A11" s="150" t="s">
        <v>3298</v>
      </c>
      <c r="B11" s="148">
        <v>207672467.31000009</v>
      </c>
      <c r="C11" s="148">
        <v>96724113.180000007</v>
      </c>
      <c r="D11" s="148">
        <v>304396580.49000031</v>
      </c>
      <c r="E11" s="148">
        <v>263758522.27999976</v>
      </c>
      <c r="F11" s="148">
        <v>259722515.61999986</v>
      </c>
      <c r="G11" s="148">
        <f t="shared" ref="G11:G15" si="0">D11-E11</f>
        <v>40638058.210000545</v>
      </c>
    </row>
    <row r="12" spans="1:7" s="24" customFormat="1" x14ac:dyDescent="0.25">
      <c r="A12" s="150" t="s">
        <v>3299</v>
      </c>
      <c r="B12" s="148">
        <v>109630958.26000001</v>
      </c>
      <c r="C12" s="148">
        <v>61203838.450000003</v>
      </c>
      <c r="D12" s="148">
        <v>170834796.7100001</v>
      </c>
      <c r="E12" s="148">
        <v>120314519.48000003</v>
      </c>
      <c r="F12" s="148">
        <v>118206456.27000006</v>
      </c>
      <c r="G12" s="148">
        <f t="shared" si="0"/>
        <v>50520277.230000064</v>
      </c>
    </row>
    <row r="13" spans="1:7" s="24" customFormat="1" x14ac:dyDescent="0.25">
      <c r="A13" s="150" t="s">
        <v>3300</v>
      </c>
      <c r="B13" s="148">
        <v>86812215.250000045</v>
      </c>
      <c r="C13" s="148">
        <v>53703463.659999996</v>
      </c>
      <c r="D13" s="148">
        <v>140515678.91000015</v>
      </c>
      <c r="E13" s="148">
        <v>118608302.96000016</v>
      </c>
      <c r="F13" s="148">
        <v>116376291.44000019</v>
      </c>
      <c r="G13" s="148">
        <f t="shared" si="0"/>
        <v>21907375.949999988</v>
      </c>
    </row>
    <row r="14" spans="1:7" s="24" customFormat="1" x14ac:dyDescent="0.25">
      <c r="A14" s="150" t="s">
        <v>3301</v>
      </c>
      <c r="B14" s="148">
        <v>53281190.539999992</v>
      </c>
      <c r="C14" s="148">
        <v>22895788.090000004</v>
      </c>
      <c r="D14" s="148">
        <v>76176978.629999995</v>
      </c>
      <c r="E14" s="148">
        <v>66637234.310000002</v>
      </c>
      <c r="F14" s="148">
        <v>65660001.240000002</v>
      </c>
      <c r="G14" s="148">
        <f t="shared" si="0"/>
        <v>9539744.3199999928</v>
      </c>
    </row>
    <row r="15" spans="1:7" s="24" customFormat="1" x14ac:dyDescent="0.25">
      <c r="A15" s="150" t="s">
        <v>3302</v>
      </c>
      <c r="B15" s="148">
        <v>133937597.03999983</v>
      </c>
      <c r="C15" s="148">
        <v>38568694.550000019</v>
      </c>
      <c r="D15" s="148">
        <v>172506291.59000009</v>
      </c>
      <c r="E15" s="148">
        <v>150060694.66999978</v>
      </c>
      <c r="F15" s="148">
        <v>146157030.76999983</v>
      </c>
      <c r="G15" s="148">
        <f t="shared" si="0"/>
        <v>22445596.920000315</v>
      </c>
    </row>
    <row r="16" spans="1:7" s="24" customFormat="1" x14ac:dyDescent="0.25">
      <c r="A16" s="143"/>
      <c r="B16" s="148"/>
      <c r="C16" s="148"/>
      <c r="D16" s="148"/>
      <c r="E16" s="148"/>
      <c r="F16" s="148"/>
      <c r="G16" s="148"/>
    </row>
    <row r="17" spans="1:7" s="24" customFormat="1" x14ac:dyDescent="0.25">
      <c r="A17" s="143"/>
      <c r="B17" s="148"/>
      <c r="C17" s="148"/>
      <c r="D17" s="148"/>
      <c r="E17" s="148"/>
      <c r="F17" s="148"/>
      <c r="G17" s="148"/>
    </row>
    <row r="18" spans="1:7" ht="14.25" x14ac:dyDescent="0.45">
      <c r="A18" s="76" t="s">
        <v>678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433</v>
      </c>
      <c r="B19" s="61">
        <f>SUM(B20:GASTO_E_FIN_01)</f>
        <v>2102930796.9599993</v>
      </c>
      <c r="C19" s="61">
        <f>SUM(C20:GASTO_E_FIN_02)</f>
        <v>68338378.389999717</v>
      </c>
      <c r="D19" s="61">
        <f>SUM(D20:GASTO_E_FIN_03)</f>
        <v>2171269175.3500004</v>
      </c>
      <c r="E19" s="61">
        <f>SUM(E20:GASTO_E_FIN_04)</f>
        <v>2049786632.1100004</v>
      </c>
      <c r="F19" s="61">
        <f>SUM(F20:GASTO_E_FIN_05)</f>
        <v>2014348818.3800001</v>
      </c>
      <c r="G19" s="61">
        <f>SUM(G20:GASTO_E_FIN_06)</f>
        <v>121482543.2399998</v>
      </c>
    </row>
    <row r="20" spans="1:7" s="24" customFormat="1" x14ac:dyDescent="0.25">
      <c r="A20" s="150" t="s">
        <v>3297</v>
      </c>
      <c r="B20" s="148">
        <v>756318030.17999995</v>
      </c>
      <c r="C20" s="148">
        <v>-352990864.33000034</v>
      </c>
      <c r="D20" s="148">
        <v>403327165.85000002</v>
      </c>
      <c r="E20" s="148">
        <v>346656442.19999993</v>
      </c>
      <c r="F20" s="148">
        <v>318146399.31999958</v>
      </c>
      <c r="G20" s="148">
        <f>D20-E20</f>
        <v>56670723.650000095</v>
      </c>
    </row>
    <row r="21" spans="1:7" s="24" customFormat="1" x14ac:dyDescent="0.25">
      <c r="A21" s="150" t="s">
        <v>3298</v>
      </c>
      <c r="B21" s="148">
        <v>563963685.57999945</v>
      </c>
      <c r="C21" s="148">
        <v>180686723.59000021</v>
      </c>
      <c r="D21" s="148">
        <v>744650409.16999984</v>
      </c>
      <c r="E21" s="148">
        <v>719926109.35000002</v>
      </c>
      <c r="F21" s="148">
        <v>717516361.97000003</v>
      </c>
      <c r="G21" s="148">
        <f t="shared" ref="G21:G25" si="1">D21-E21</f>
        <v>24724299.819999814</v>
      </c>
    </row>
    <row r="22" spans="1:7" s="24" customFormat="1" x14ac:dyDescent="0.25">
      <c r="A22" s="150" t="s">
        <v>3299</v>
      </c>
      <c r="B22" s="148">
        <v>225082258.24999991</v>
      </c>
      <c r="C22" s="148">
        <v>110714648.02999988</v>
      </c>
      <c r="D22" s="148">
        <v>335796906.28000021</v>
      </c>
      <c r="E22" s="148">
        <v>313160566.09000027</v>
      </c>
      <c r="F22" s="148">
        <v>310478192.54000038</v>
      </c>
      <c r="G22" s="148">
        <f t="shared" si="1"/>
        <v>22636340.189999938</v>
      </c>
    </row>
    <row r="23" spans="1:7" s="24" customFormat="1" x14ac:dyDescent="0.25">
      <c r="A23" s="150" t="s">
        <v>3300</v>
      </c>
      <c r="B23" s="148">
        <v>198161802.65000001</v>
      </c>
      <c r="C23" s="148">
        <v>71119665.369999975</v>
      </c>
      <c r="D23" s="148">
        <v>269281468.01999986</v>
      </c>
      <c r="E23" s="148">
        <v>254749037.28999993</v>
      </c>
      <c r="F23" s="148">
        <v>254028897.96999997</v>
      </c>
      <c r="G23" s="148">
        <f t="shared" si="1"/>
        <v>14532430.72999993</v>
      </c>
    </row>
    <row r="24" spans="1:7" s="24" customFormat="1" x14ac:dyDescent="0.25">
      <c r="A24" s="150" t="s">
        <v>3301</v>
      </c>
      <c r="B24" s="148">
        <v>129868551.55000001</v>
      </c>
      <c r="C24" s="148">
        <v>27939159.09</v>
      </c>
      <c r="D24" s="148">
        <v>157807710.64000005</v>
      </c>
      <c r="E24" s="148">
        <v>155132041.67000002</v>
      </c>
      <c r="F24" s="148">
        <v>154823924.68000007</v>
      </c>
      <c r="G24" s="148">
        <f t="shared" si="1"/>
        <v>2675668.9700000286</v>
      </c>
    </row>
    <row r="25" spans="1:7" s="24" customFormat="1" x14ac:dyDescent="0.25">
      <c r="A25" s="150" t="s">
        <v>3302</v>
      </c>
      <c r="B25" s="148">
        <v>229536468.75000009</v>
      </c>
      <c r="C25" s="148">
        <v>30869046.639999993</v>
      </c>
      <c r="D25" s="148">
        <v>260405515.39000008</v>
      </c>
      <c r="E25" s="148">
        <v>260162435.51000008</v>
      </c>
      <c r="F25" s="148">
        <v>259355041.90000013</v>
      </c>
      <c r="G25" s="148">
        <f t="shared" si="1"/>
        <v>243079.87999999523</v>
      </c>
    </row>
    <row r="26" spans="1:7" s="24" customFormat="1" x14ac:dyDescent="0.25">
      <c r="A26" s="143"/>
      <c r="B26" s="60"/>
      <c r="C26" s="60"/>
      <c r="D26" s="60"/>
      <c r="E26" s="60"/>
      <c r="F26" s="60"/>
      <c r="G26" s="60"/>
    </row>
    <row r="27" spans="1:7" s="24" customFormat="1" x14ac:dyDescent="0.25">
      <c r="A27" s="143"/>
      <c r="B27" s="60"/>
      <c r="C27" s="60"/>
      <c r="D27" s="60"/>
      <c r="E27" s="60"/>
      <c r="F27" s="60"/>
      <c r="G27" s="60"/>
    </row>
    <row r="28" spans="1:7" x14ac:dyDescent="0.25">
      <c r="A28" s="76" t="s">
        <v>678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4144474737.7699995</v>
      </c>
      <c r="C29" s="61">
        <f>GASTO_NE_T2+GASTO_E_T2</f>
        <v>-28963387.180000633</v>
      </c>
      <c r="D29" s="61">
        <f>GASTO_NE_T3+GASTO_E_T3</f>
        <v>4115511350.590003</v>
      </c>
      <c r="E29" s="61">
        <f>GASTO_NE_T4+GASTO_E_T4</f>
        <v>3598508266.29</v>
      </c>
      <c r="F29" s="61">
        <f>GASTO_NE_T5+GASTO_E_T5</f>
        <v>3533044170.54</v>
      </c>
      <c r="G29" s="61">
        <f>GASTO_NE_T6+GASTO_E_T6</f>
        <v>517003084.30000293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2041543940.8099999</v>
      </c>
      <c r="Q2" s="18">
        <f>GASTO_NE_T2</f>
        <v>-97301765.57000035</v>
      </c>
      <c r="R2" s="18">
        <f>GASTO_NE_T3</f>
        <v>1944242175.2400026</v>
      </c>
      <c r="S2" s="18">
        <f>GASTO_NE_T4</f>
        <v>1548721634.1799996</v>
      </c>
      <c r="T2" s="18">
        <f>GASTO_NE_T5</f>
        <v>1518695352.1599996</v>
      </c>
      <c r="U2" s="18">
        <f>GASTO_NE_T6</f>
        <v>395520541.0600031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2102930796.9599993</v>
      </c>
      <c r="Q3" s="18">
        <f>GASTO_E_T2</f>
        <v>68338378.389999717</v>
      </c>
      <c r="R3" s="18">
        <f>GASTO_E_T3</f>
        <v>2171269175.3500004</v>
      </c>
      <c r="S3" s="18">
        <f>GASTO_E_T4</f>
        <v>2049786632.1100004</v>
      </c>
      <c r="T3" s="18">
        <f>GASTO_E_T5</f>
        <v>2014348818.3800001</v>
      </c>
      <c r="U3" s="18">
        <f>GASTO_E_T6</f>
        <v>121482543.2399998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4144474737.7699995</v>
      </c>
      <c r="Q4" s="18">
        <f>TOTAL_E_T2</f>
        <v>-28963387.180000633</v>
      </c>
      <c r="R4" s="18">
        <f>TOTAL_E_T3</f>
        <v>4115511350.590003</v>
      </c>
      <c r="S4" s="18">
        <f>TOTAL_E_T4</f>
        <v>3598508266.29</v>
      </c>
      <c r="T4" s="18">
        <f>TOTAL_E_T5</f>
        <v>3533044170.54</v>
      </c>
      <c r="U4" s="18">
        <f>TOTAL_E_T6</f>
        <v>517003084.30000293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opLeftCell="A2" zoomScale="90" zoomScaleNormal="90" workbookViewId="0">
      <selection activeCell="C63" sqref="C6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5" t="s">
        <v>3281</v>
      </c>
      <c r="B1" s="186"/>
      <c r="C1" s="186"/>
      <c r="D1" s="186"/>
      <c r="E1" s="186"/>
      <c r="F1" s="186"/>
      <c r="G1" s="186"/>
    </row>
    <row r="2" spans="1:7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3" t="s">
        <v>396</v>
      </c>
      <c r="B3" s="164"/>
      <c r="C3" s="164"/>
      <c r="D3" s="164"/>
      <c r="E3" s="164"/>
      <c r="F3" s="164"/>
      <c r="G3" s="165"/>
    </row>
    <row r="4" spans="1:7" x14ac:dyDescent="0.25">
      <c r="A4" s="163" t="s">
        <v>397</v>
      </c>
      <c r="B4" s="164"/>
      <c r="C4" s="164"/>
      <c r="D4" s="164"/>
      <c r="E4" s="164"/>
      <c r="F4" s="164"/>
      <c r="G4" s="165"/>
    </row>
    <row r="5" spans="1:7" ht="14.25" x14ac:dyDescent="0.45">
      <c r="A5" s="166" t="str">
        <f>TRIMESTRE</f>
        <v>Del 1 de enero al 31 de diciembre de 2019 (b)</v>
      </c>
      <c r="B5" s="167"/>
      <c r="C5" s="167"/>
      <c r="D5" s="167"/>
      <c r="E5" s="167"/>
      <c r="F5" s="167"/>
      <c r="G5" s="168"/>
    </row>
    <row r="6" spans="1:7" ht="14.25" x14ac:dyDescent="0.4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64" t="s">
        <v>0</v>
      </c>
      <c r="B7" s="169" t="s">
        <v>279</v>
      </c>
      <c r="C7" s="170"/>
      <c r="D7" s="170"/>
      <c r="E7" s="170"/>
      <c r="F7" s="171"/>
      <c r="G7" s="181" t="s">
        <v>3278</v>
      </c>
    </row>
    <row r="8" spans="1:7" ht="30.75" customHeight="1" x14ac:dyDescent="0.25">
      <c r="A8" s="164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0"/>
    </row>
    <row r="9" spans="1:7" ht="14.25" x14ac:dyDescent="0.45">
      <c r="A9" s="52" t="s">
        <v>363</v>
      </c>
      <c r="B9" s="70">
        <f>SUM(B10,B19,B27,B37)</f>
        <v>2041543940.8099992</v>
      </c>
      <c r="C9" s="70">
        <f t="shared" ref="C9:G9" si="0">SUM(C10,C19,C27,C37)</f>
        <v>-97301765.570000082</v>
      </c>
      <c r="D9" s="70">
        <f t="shared" si="0"/>
        <v>1944242175.2399979</v>
      </c>
      <c r="E9" s="70">
        <f t="shared" si="0"/>
        <v>1548721634.1799986</v>
      </c>
      <c r="F9" s="70">
        <f t="shared" si="0"/>
        <v>1518695352.1599975</v>
      </c>
      <c r="G9" s="70">
        <f t="shared" si="0"/>
        <v>395520541.05999911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f>D11-E11</f>
        <v>0</v>
      </c>
    </row>
    <row r="12" spans="1:7" x14ac:dyDescent="0.25">
      <c r="A12" s="63" t="s">
        <v>366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f t="shared" ref="G12:G18" si="2">D12-E12</f>
        <v>0</v>
      </c>
    </row>
    <row r="13" spans="1:7" x14ac:dyDescent="0.25">
      <c r="A13" s="63" t="s">
        <v>367</v>
      </c>
      <c r="B13" s="149">
        <v>0</v>
      </c>
      <c r="C13" s="149">
        <v>0</v>
      </c>
      <c r="D13" s="149">
        <v>0</v>
      </c>
      <c r="E13" s="149">
        <v>0</v>
      </c>
      <c r="F13" s="149">
        <v>0</v>
      </c>
      <c r="G13" s="149">
        <f t="shared" si="2"/>
        <v>0</v>
      </c>
    </row>
    <row r="14" spans="1:7" x14ac:dyDescent="0.25">
      <c r="A14" s="63" t="s">
        <v>368</v>
      </c>
      <c r="B14" s="149">
        <v>0</v>
      </c>
      <c r="C14" s="149">
        <v>0</v>
      </c>
      <c r="D14" s="149">
        <v>0</v>
      </c>
      <c r="E14" s="149">
        <v>0</v>
      </c>
      <c r="F14" s="149">
        <v>0</v>
      </c>
      <c r="G14" s="149">
        <f t="shared" si="2"/>
        <v>0</v>
      </c>
    </row>
    <row r="15" spans="1:7" x14ac:dyDescent="0.25">
      <c r="A15" s="63" t="s">
        <v>369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  <c r="G15" s="149">
        <f t="shared" si="2"/>
        <v>0</v>
      </c>
    </row>
    <row r="16" spans="1:7" x14ac:dyDescent="0.25">
      <c r="A16" s="63" t="s">
        <v>370</v>
      </c>
      <c r="B16" s="149">
        <v>0</v>
      </c>
      <c r="C16" s="149">
        <v>0</v>
      </c>
      <c r="D16" s="149">
        <v>0</v>
      </c>
      <c r="E16" s="149">
        <v>0</v>
      </c>
      <c r="F16" s="149">
        <v>0</v>
      </c>
      <c r="G16" s="149">
        <f t="shared" si="2"/>
        <v>0</v>
      </c>
    </row>
    <row r="17" spans="1:7" x14ac:dyDescent="0.25">
      <c r="A17" s="63" t="s">
        <v>371</v>
      </c>
      <c r="B17" s="149">
        <v>0</v>
      </c>
      <c r="C17" s="149">
        <v>0</v>
      </c>
      <c r="D17" s="149">
        <v>0</v>
      </c>
      <c r="E17" s="149">
        <v>0</v>
      </c>
      <c r="F17" s="149">
        <v>0</v>
      </c>
      <c r="G17" s="149">
        <f t="shared" si="2"/>
        <v>0</v>
      </c>
    </row>
    <row r="18" spans="1:7" x14ac:dyDescent="0.25">
      <c r="A18" s="63" t="s">
        <v>372</v>
      </c>
      <c r="B18" s="149">
        <v>0</v>
      </c>
      <c r="C18" s="149">
        <v>0</v>
      </c>
      <c r="D18" s="149">
        <v>0</v>
      </c>
      <c r="E18" s="149">
        <v>0</v>
      </c>
      <c r="F18" s="149">
        <v>0</v>
      </c>
      <c r="G18" s="149">
        <f t="shared" si="2"/>
        <v>0</v>
      </c>
    </row>
    <row r="19" spans="1:7" ht="14.25" x14ac:dyDescent="0.45">
      <c r="A19" s="53" t="s">
        <v>373</v>
      </c>
      <c r="B19" s="71">
        <f>SUM(B20:B26)</f>
        <v>1864624359.4499991</v>
      </c>
      <c r="C19" s="71">
        <f t="shared" ref="C19:F19" si="3">SUM(C20:C26)</f>
        <v>-14028804.100000076</v>
      </c>
      <c r="D19" s="71">
        <f t="shared" si="3"/>
        <v>1850595555.3499978</v>
      </c>
      <c r="E19" s="71">
        <f t="shared" si="3"/>
        <v>1479364903.1899986</v>
      </c>
      <c r="F19" s="71">
        <f t="shared" si="3"/>
        <v>1450399022.1799974</v>
      </c>
      <c r="G19" s="71">
        <f>SUM(G20:G26)</f>
        <v>371230652.15999913</v>
      </c>
    </row>
    <row r="20" spans="1:7" x14ac:dyDescent="0.25">
      <c r="A20" s="63" t="s">
        <v>374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63" t="s">
        <v>375</v>
      </c>
      <c r="B21" s="149">
        <v>0</v>
      </c>
      <c r="C21" s="149">
        <v>0</v>
      </c>
      <c r="D21" s="149">
        <v>0</v>
      </c>
      <c r="E21" s="149">
        <v>0</v>
      </c>
      <c r="F21" s="149">
        <v>0</v>
      </c>
      <c r="G21" s="149">
        <v>0</v>
      </c>
    </row>
    <row r="22" spans="1:7" x14ac:dyDescent="0.25">
      <c r="A22" s="63" t="s">
        <v>376</v>
      </c>
      <c r="B22" s="149">
        <v>0</v>
      </c>
      <c r="C22" s="149">
        <v>0</v>
      </c>
      <c r="D22" s="149">
        <v>0</v>
      </c>
      <c r="E22" s="149">
        <v>0</v>
      </c>
      <c r="F22" s="149">
        <v>0</v>
      </c>
      <c r="G22" s="149">
        <v>0</v>
      </c>
    </row>
    <row r="23" spans="1:7" x14ac:dyDescent="0.25">
      <c r="A23" s="63" t="s">
        <v>377</v>
      </c>
      <c r="B23" s="149">
        <v>0</v>
      </c>
      <c r="C23" s="149">
        <v>0</v>
      </c>
      <c r="D23" s="149">
        <v>0</v>
      </c>
      <c r="E23" s="149">
        <v>0</v>
      </c>
      <c r="F23" s="149">
        <v>0</v>
      </c>
      <c r="G23" s="149">
        <v>0</v>
      </c>
    </row>
    <row r="24" spans="1:7" x14ac:dyDescent="0.25">
      <c r="A24" s="63" t="s">
        <v>378</v>
      </c>
      <c r="B24" s="149">
        <v>1864624359.4499991</v>
      </c>
      <c r="C24" s="149">
        <v>-14028804.100000076</v>
      </c>
      <c r="D24" s="149">
        <v>1850595555.3499978</v>
      </c>
      <c r="E24" s="149">
        <v>1479364903.1899986</v>
      </c>
      <c r="F24" s="149">
        <v>1450399022.1799974</v>
      </c>
      <c r="G24" s="149">
        <v>371230652.15999913</v>
      </c>
    </row>
    <row r="25" spans="1:7" x14ac:dyDescent="0.25">
      <c r="A25" s="63" t="s">
        <v>379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63" t="s">
        <v>380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3" t="s">
        <v>381</v>
      </c>
      <c r="B27" s="71">
        <f>SUM(B28:B36)</f>
        <v>176919581.36000007</v>
      </c>
      <c r="C27" s="71">
        <f t="shared" ref="C27:F27" si="4">SUM(C28:C36)</f>
        <v>-83272961.469999999</v>
      </c>
      <c r="D27" s="71">
        <f t="shared" si="4"/>
        <v>93646619.890000001</v>
      </c>
      <c r="E27" s="71">
        <f t="shared" si="4"/>
        <v>69356730.989999995</v>
      </c>
      <c r="F27" s="71">
        <f t="shared" si="4"/>
        <v>68296329.980000019</v>
      </c>
      <c r="G27" s="71">
        <f>SUM(G28:G36)</f>
        <v>24289888.900000006</v>
      </c>
    </row>
    <row r="28" spans="1:7" x14ac:dyDescent="0.25">
      <c r="A28" s="69" t="s">
        <v>382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63" t="s">
        <v>383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63" t="s">
        <v>384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63" t="s">
        <v>385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63" t="s">
        <v>386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x14ac:dyDescent="0.25">
      <c r="A33" s="63" t="s">
        <v>387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x14ac:dyDescent="0.25">
      <c r="A34" s="63" t="s">
        <v>388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x14ac:dyDescent="0.25">
      <c r="A35" s="63" t="s">
        <v>389</v>
      </c>
      <c r="B35" s="149">
        <v>176919581.36000007</v>
      </c>
      <c r="C35" s="149">
        <v>-83272961.469999999</v>
      </c>
      <c r="D35" s="149">
        <v>93646619.890000001</v>
      </c>
      <c r="E35" s="149">
        <v>69356730.989999995</v>
      </c>
      <c r="F35" s="149">
        <v>68296329.980000019</v>
      </c>
      <c r="G35" s="149">
        <v>24289888.900000006</v>
      </c>
    </row>
    <row r="36" spans="1:7" x14ac:dyDescent="0.25">
      <c r="A36" s="63" t="s">
        <v>390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5">SUM(C38:C41)</f>
        <v>0</v>
      </c>
      <c r="D37" s="71">
        <f t="shared" si="5"/>
        <v>0</v>
      </c>
      <c r="E37" s="71">
        <f t="shared" si="5"/>
        <v>0</v>
      </c>
      <c r="F37" s="71">
        <f t="shared" si="5"/>
        <v>0</v>
      </c>
      <c r="G37" s="71">
        <f>SUM(G38:G41)</f>
        <v>0</v>
      </c>
    </row>
    <row r="38" spans="1:7" x14ac:dyDescent="0.25">
      <c r="A38" s="69" t="s">
        <v>391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69" t="s">
        <v>392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69" t="s">
        <v>393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69" t="s">
        <v>394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2102930796.9599998</v>
      </c>
      <c r="C43" s="73">
        <f t="shared" ref="C43:G43" si="6">SUM(C44,C53,C61,C71)</f>
        <v>68338378.390000299</v>
      </c>
      <c r="D43" s="73">
        <f t="shared" si="6"/>
        <v>2171269175.349997</v>
      </c>
      <c r="E43" s="73">
        <f t="shared" si="6"/>
        <v>2049786632.1099982</v>
      </c>
      <c r="F43" s="73">
        <f t="shared" si="6"/>
        <v>2014348818.3799975</v>
      </c>
      <c r="G43" s="73">
        <f t="shared" si="6"/>
        <v>121482543.23999885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7">SUM(C45:C52)</f>
        <v>0</v>
      </c>
      <c r="D44" s="72">
        <f t="shared" si="7"/>
        <v>0</v>
      </c>
      <c r="E44" s="72">
        <f t="shared" si="7"/>
        <v>0</v>
      </c>
      <c r="F44" s="72">
        <f t="shared" si="7"/>
        <v>0</v>
      </c>
      <c r="G44" s="72">
        <f t="shared" si="7"/>
        <v>0</v>
      </c>
    </row>
    <row r="45" spans="1:7" x14ac:dyDescent="0.25">
      <c r="A45" s="69" t="s">
        <v>365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69" t="s">
        <v>366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69" t="s">
        <v>367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69" t="s">
        <v>368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69" t="s">
        <v>369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69" t="s">
        <v>370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69" t="s">
        <v>371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69" t="s">
        <v>372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3" t="s">
        <v>373</v>
      </c>
      <c r="B53" s="71">
        <f>SUM(B54:B60)</f>
        <v>1753626332.0199997</v>
      </c>
      <c r="C53" s="71">
        <f t="shared" ref="C53:G53" si="8">SUM(C54:C60)</f>
        <v>157682387.43000031</v>
      </c>
      <c r="D53" s="71">
        <f t="shared" si="8"/>
        <v>1911308719.4499972</v>
      </c>
      <c r="E53" s="71">
        <f t="shared" si="8"/>
        <v>1876658912.059998</v>
      </c>
      <c r="F53" s="71">
        <f t="shared" si="8"/>
        <v>1843691000.8799973</v>
      </c>
      <c r="G53" s="71">
        <f t="shared" si="8"/>
        <v>34649807.389999151</v>
      </c>
    </row>
    <row r="54" spans="1:7" x14ac:dyDescent="0.25">
      <c r="A54" s="69" t="s">
        <v>374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69" t="s">
        <v>375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69" t="s">
        <v>376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48" t="s">
        <v>377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69" t="s">
        <v>378</v>
      </c>
      <c r="B58" s="149">
        <v>1753626332.0199997</v>
      </c>
      <c r="C58" s="149">
        <v>157682387.43000031</v>
      </c>
      <c r="D58" s="149">
        <v>1911308719.4499972</v>
      </c>
      <c r="E58" s="149">
        <v>1876658912.059998</v>
      </c>
      <c r="F58" s="149">
        <v>1843691000.8799973</v>
      </c>
      <c r="G58" s="149">
        <v>34649807.389999151</v>
      </c>
    </row>
    <row r="59" spans="1:7" x14ac:dyDescent="0.25">
      <c r="A59" s="69" t="s">
        <v>379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69" t="s">
        <v>380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3" t="s">
        <v>381</v>
      </c>
      <c r="B61" s="71">
        <f>SUM(B62:B70)</f>
        <v>349304464.94</v>
      </c>
      <c r="C61" s="71">
        <f t="shared" ref="C61:G61" si="9">SUM(C62:C70)</f>
        <v>-89344009.040000007</v>
      </c>
      <c r="D61" s="71">
        <f t="shared" si="9"/>
        <v>259960455.90000001</v>
      </c>
      <c r="E61" s="71">
        <f t="shared" si="9"/>
        <v>173127720.05000031</v>
      </c>
      <c r="F61" s="71">
        <f t="shared" si="9"/>
        <v>170657817.50000033</v>
      </c>
      <c r="G61" s="71">
        <f t="shared" si="9"/>
        <v>86832735.849999696</v>
      </c>
    </row>
    <row r="62" spans="1:7" x14ac:dyDescent="0.25">
      <c r="A62" s="69" t="s">
        <v>382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69" t="s">
        <v>383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69" t="s">
        <v>384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8" x14ac:dyDescent="0.25">
      <c r="A65" s="69" t="s">
        <v>385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8" x14ac:dyDescent="0.25">
      <c r="A66" s="69" t="s">
        <v>386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8" x14ac:dyDescent="0.25">
      <c r="A67" s="69" t="s">
        <v>387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8" x14ac:dyDescent="0.25">
      <c r="A68" s="69" t="s">
        <v>388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8" x14ac:dyDescent="0.25">
      <c r="A69" s="69" t="s">
        <v>389</v>
      </c>
      <c r="B69" s="149">
        <v>349304464.94</v>
      </c>
      <c r="C69" s="149">
        <v>-89344009.040000007</v>
      </c>
      <c r="D69" s="149">
        <v>259960455.90000001</v>
      </c>
      <c r="E69" s="149">
        <v>173127720.05000031</v>
      </c>
      <c r="F69" s="149">
        <v>170657817.50000033</v>
      </c>
      <c r="G69" s="149">
        <v>86832735.849999696</v>
      </c>
    </row>
    <row r="70" spans="1:8" x14ac:dyDescent="0.25">
      <c r="A70" s="69" t="s">
        <v>390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10">SUM(C72:C75)</f>
        <v>0</v>
      </c>
      <c r="D71" s="74">
        <f t="shared" si="10"/>
        <v>0</v>
      </c>
      <c r="E71" s="74">
        <f t="shared" si="10"/>
        <v>0</v>
      </c>
      <c r="F71" s="74">
        <f t="shared" si="10"/>
        <v>0</v>
      </c>
      <c r="G71" s="74">
        <f>SUM(G72:G75)</f>
        <v>0</v>
      </c>
    </row>
    <row r="72" spans="1:8" x14ac:dyDescent="0.25">
      <c r="A72" s="69" t="s">
        <v>391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8" ht="30" x14ac:dyDescent="0.25">
      <c r="A73" s="69" t="s">
        <v>392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8" x14ac:dyDescent="0.25">
      <c r="A74" s="69" t="s">
        <v>393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8" x14ac:dyDescent="0.25">
      <c r="A75" s="69" t="s">
        <v>394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4144474737.769999</v>
      </c>
      <c r="C77" s="73">
        <f t="shared" ref="C77:F77" si="11">C43+C9</f>
        <v>-28963387.179999784</v>
      </c>
      <c r="D77" s="73">
        <f t="shared" si="11"/>
        <v>4115511350.5899949</v>
      </c>
      <c r="E77" s="73">
        <f t="shared" si="11"/>
        <v>3598508266.2899971</v>
      </c>
      <c r="F77" s="73">
        <f t="shared" si="11"/>
        <v>3533044170.5399952</v>
      </c>
      <c r="G77" s="73">
        <f>G43+G9</f>
        <v>517003084.29999793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2041543940.8099992</v>
      </c>
      <c r="Q2" s="18">
        <f>'Formato 6 c)'!C9</f>
        <v>-97301765.570000082</v>
      </c>
      <c r="R2" s="18">
        <f>'Formato 6 c)'!D9</f>
        <v>1944242175.2399979</v>
      </c>
      <c r="S2" s="18">
        <f>'Formato 6 c)'!E9</f>
        <v>1548721634.1799986</v>
      </c>
      <c r="T2" s="18">
        <f>'Formato 6 c)'!F9</f>
        <v>1518695352.1599975</v>
      </c>
      <c r="U2" s="18">
        <f>'Formato 6 c)'!G9</f>
        <v>395520541.05999911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1864624359.4499991</v>
      </c>
      <c r="Q12" s="18">
        <f>'Formato 6 c)'!C19</f>
        <v>-14028804.100000076</v>
      </c>
      <c r="R12" s="18">
        <f>'Formato 6 c)'!D19</f>
        <v>1850595555.3499978</v>
      </c>
      <c r="S12" s="18">
        <f>'Formato 6 c)'!E19</f>
        <v>1479364903.1899986</v>
      </c>
      <c r="T12" s="18">
        <f>'Formato 6 c)'!F19</f>
        <v>1450399022.1799974</v>
      </c>
      <c r="U12" s="18">
        <f>'Formato 6 c)'!G19</f>
        <v>371230652.15999913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0</v>
      </c>
      <c r="Q14" s="18">
        <f>'Formato 6 c)'!C21</f>
        <v>0</v>
      </c>
      <c r="R14" s="18">
        <f>'Formato 6 c)'!D21</f>
        <v>0</v>
      </c>
      <c r="S14" s="18">
        <f>'Formato 6 c)'!E21</f>
        <v>0</v>
      </c>
      <c r="T14" s="18">
        <f>'Formato 6 c)'!F21</f>
        <v>0</v>
      </c>
      <c r="U14" s="18">
        <f>'Formato 6 c)'!G21</f>
        <v>0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1864624359.4499991</v>
      </c>
      <c r="Q17" s="18">
        <f>'Formato 6 c)'!C24</f>
        <v>-14028804.100000076</v>
      </c>
      <c r="R17" s="18">
        <f>'Formato 6 c)'!D24</f>
        <v>1850595555.3499978</v>
      </c>
      <c r="S17" s="18">
        <f>'Formato 6 c)'!E24</f>
        <v>1479364903.1899986</v>
      </c>
      <c r="T17" s="18">
        <f>'Formato 6 c)'!F24</f>
        <v>1450399022.1799974</v>
      </c>
      <c r="U17" s="18">
        <f>'Formato 6 c)'!G24</f>
        <v>371230652.15999913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176919581.36000007</v>
      </c>
      <c r="Q20" s="18">
        <f>'Formato 6 c)'!C27</f>
        <v>-83272961.469999999</v>
      </c>
      <c r="R20" s="18">
        <f>'Formato 6 c)'!D27</f>
        <v>93646619.890000001</v>
      </c>
      <c r="S20" s="18">
        <f>'Formato 6 c)'!E27</f>
        <v>69356730.989999995</v>
      </c>
      <c r="T20" s="18">
        <f>'Formato 6 c)'!F27</f>
        <v>68296329.980000019</v>
      </c>
      <c r="U20" s="18">
        <f>'Formato 6 c)'!G27</f>
        <v>24289888.900000006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176919581.36000007</v>
      </c>
      <c r="Q28" s="18">
        <f>'Formato 6 c)'!C35</f>
        <v>-83272961.469999999</v>
      </c>
      <c r="R28" s="18">
        <f>'Formato 6 c)'!D35</f>
        <v>93646619.890000001</v>
      </c>
      <c r="S28" s="18">
        <f>'Formato 6 c)'!E35</f>
        <v>69356730.989999995</v>
      </c>
      <c r="T28" s="18">
        <f>'Formato 6 c)'!F35</f>
        <v>68296329.980000019</v>
      </c>
      <c r="U28" s="18">
        <f>'Formato 6 c)'!G35</f>
        <v>24289888.900000006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2102930796.9599998</v>
      </c>
      <c r="Q35" s="18">
        <f>'Formato 6 c)'!C43</f>
        <v>68338378.390000299</v>
      </c>
      <c r="R35" s="18">
        <f>'Formato 6 c)'!D43</f>
        <v>2171269175.349997</v>
      </c>
      <c r="S35" s="18">
        <f>'Formato 6 c)'!E43</f>
        <v>2049786632.1099982</v>
      </c>
      <c r="T35" s="18">
        <f>'Formato 6 c)'!F43</f>
        <v>2014348818.3799975</v>
      </c>
      <c r="U35" s="18">
        <f>'Formato 6 c)'!G43</f>
        <v>121482543.23999885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1753626332.0199997</v>
      </c>
      <c r="Q45" s="18">
        <f>'Formato 6 c)'!C53</f>
        <v>157682387.43000031</v>
      </c>
      <c r="R45" s="18">
        <f>'Formato 6 c)'!D53</f>
        <v>1911308719.4499972</v>
      </c>
      <c r="S45" s="18">
        <f>'Formato 6 c)'!E53</f>
        <v>1876658912.059998</v>
      </c>
      <c r="T45" s="18">
        <f>'Formato 6 c)'!F53</f>
        <v>1843691000.8799973</v>
      </c>
      <c r="U45" s="18">
        <f>'Formato 6 c)'!G53</f>
        <v>34649807.389999151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1753626332.0199997</v>
      </c>
      <c r="Q50" s="18">
        <f>'Formato 6 c)'!C58</f>
        <v>157682387.43000031</v>
      </c>
      <c r="R50" s="18">
        <f>'Formato 6 c)'!D58</f>
        <v>1911308719.4499972</v>
      </c>
      <c r="S50" s="18">
        <f>'Formato 6 c)'!E58</f>
        <v>1876658912.059998</v>
      </c>
      <c r="T50" s="18">
        <f>'Formato 6 c)'!F58</f>
        <v>1843691000.8799973</v>
      </c>
      <c r="U50" s="18">
        <f>'Formato 6 c)'!G58</f>
        <v>34649807.389999151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349304464.94</v>
      </c>
      <c r="Q53" s="18">
        <f>'Formato 6 c)'!C61</f>
        <v>-89344009.040000007</v>
      </c>
      <c r="R53" s="18">
        <f>'Formato 6 c)'!D61</f>
        <v>259960455.90000001</v>
      </c>
      <c r="S53" s="18">
        <f>'Formato 6 c)'!E61</f>
        <v>173127720.05000031</v>
      </c>
      <c r="T53" s="18">
        <f>'Formato 6 c)'!F61</f>
        <v>170657817.50000033</v>
      </c>
      <c r="U53" s="18">
        <f>'Formato 6 c)'!G61</f>
        <v>86832735.849999696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349304464.94</v>
      </c>
      <c r="Q61" s="18">
        <f>'Formato 6 c)'!C69</f>
        <v>-89344009.040000007</v>
      </c>
      <c r="R61" s="18">
        <f>'Formato 6 c)'!D69</f>
        <v>259960455.90000001</v>
      </c>
      <c r="S61" s="18">
        <f>'Formato 6 c)'!E69</f>
        <v>173127720.05000031</v>
      </c>
      <c r="T61" s="18">
        <f>'Formato 6 c)'!F69</f>
        <v>170657817.50000033</v>
      </c>
      <c r="U61" s="18">
        <f>'Formato 6 c)'!G69</f>
        <v>86832735.849999696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4144474737.769999</v>
      </c>
      <c r="Q68" s="18">
        <f>'Formato 6 c)'!C77</f>
        <v>-28963387.179999784</v>
      </c>
      <c r="R68" s="18">
        <f>'Formato 6 c)'!D77</f>
        <v>4115511350.5899949</v>
      </c>
      <c r="S68" s="18">
        <f>'Formato 6 c)'!E77</f>
        <v>3598508266.2899971</v>
      </c>
      <c r="T68" s="18">
        <f>'Formato 6 c)'!F77</f>
        <v>3533044170.5399952</v>
      </c>
      <c r="U68" s="18">
        <f>'Formato 6 c)'!G77</f>
        <v>517003084.29999793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Universidad de Guanajuato, Gobierno del Estado de Guanajuato</v>
      </c>
    </row>
    <row r="7" spans="2:3" ht="14.25" x14ac:dyDescent="0.45">
      <c r="C7" t="str">
        <f>CONCATENATE(ENTE_PUBLICO," (a)")</f>
        <v>Universidad de Guanajuato, Gobierno del Estado de Guanajuato (a)</v>
      </c>
    </row>
    <row r="8" spans="2:3" ht="27" customHeight="1" x14ac:dyDescent="0.45">
      <c r="B8" t="s">
        <v>787</v>
      </c>
      <c r="C8" s="24" t="s">
        <v>799</v>
      </c>
    </row>
    <row r="10" spans="2:3" ht="25.5" customHeight="1" x14ac:dyDescent="0.45">
      <c r="B10" t="s">
        <v>788</v>
      </c>
      <c r="C10" s="24" t="s">
        <v>3127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Gobierno del Estado de Guanajuato</v>
      </c>
    </row>
    <row r="12" spans="2:3" x14ac:dyDescent="0.25">
      <c r="B12" t="s">
        <v>786</v>
      </c>
      <c r="C12" s="24">
        <v>2019</v>
      </c>
    </row>
    <row r="14" spans="2:3" ht="14.25" x14ac:dyDescent="0.45">
      <c r="B14" t="s">
        <v>785</v>
      </c>
      <c r="C14" s="24" t="s">
        <v>3294</v>
      </c>
    </row>
    <row r="15" spans="2:3" ht="14.25" x14ac:dyDescent="0.45">
      <c r="C15" s="24">
        <v>4</v>
      </c>
    </row>
    <row r="16" spans="2:3" ht="14.25" x14ac:dyDescent="0.45">
      <c r="C16" s="24" t="s">
        <v>3295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39">
        <v>-1.7976931348623099E+100</v>
      </c>
      <c r="E30" s="139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abSelected="1" zoomScale="90" zoomScaleNormal="90" workbookViewId="0">
      <selection activeCell="D33" sqref="D33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9" t="s">
        <v>3279</v>
      </c>
      <c r="B1" s="178"/>
      <c r="C1" s="178"/>
      <c r="D1" s="178"/>
      <c r="E1" s="178"/>
      <c r="F1" s="178"/>
      <c r="G1" s="178"/>
    </row>
    <row r="2" spans="1:7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2"/>
    </row>
    <row r="3" spans="1:7" x14ac:dyDescent="0.25">
      <c r="A3" s="166" t="s">
        <v>277</v>
      </c>
      <c r="B3" s="167"/>
      <c r="C3" s="167"/>
      <c r="D3" s="167"/>
      <c r="E3" s="167"/>
      <c r="F3" s="167"/>
      <c r="G3" s="168"/>
    </row>
    <row r="4" spans="1:7" x14ac:dyDescent="0.25">
      <c r="A4" s="166" t="s">
        <v>399</v>
      </c>
      <c r="B4" s="167"/>
      <c r="C4" s="167"/>
      <c r="D4" s="167"/>
      <c r="E4" s="167"/>
      <c r="F4" s="167"/>
      <c r="G4" s="168"/>
    </row>
    <row r="5" spans="1:7" ht="14.25" x14ac:dyDescent="0.45">
      <c r="A5" s="166" t="str">
        <f>TRIMESTRE</f>
        <v>Del 1 de enero al 31 de diciembre de 2019 (b)</v>
      </c>
      <c r="B5" s="167"/>
      <c r="C5" s="167"/>
      <c r="D5" s="167"/>
      <c r="E5" s="167"/>
      <c r="F5" s="167"/>
      <c r="G5" s="168"/>
    </row>
    <row r="6" spans="1:7" ht="14.25" x14ac:dyDescent="0.45">
      <c r="A6" s="169" t="s">
        <v>118</v>
      </c>
      <c r="B6" s="170"/>
      <c r="C6" s="170"/>
      <c r="D6" s="170"/>
      <c r="E6" s="170"/>
      <c r="F6" s="170"/>
      <c r="G6" s="171"/>
    </row>
    <row r="7" spans="1:7" x14ac:dyDescent="0.25">
      <c r="A7" s="175" t="s">
        <v>361</v>
      </c>
      <c r="B7" s="180" t="s">
        <v>279</v>
      </c>
      <c r="C7" s="180"/>
      <c r="D7" s="180"/>
      <c r="E7" s="180"/>
      <c r="F7" s="180"/>
      <c r="G7" s="180" t="s">
        <v>280</v>
      </c>
    </row>
    <row r="8" spans="1:7" ht="29.25" customHeight="1" x14ac:dyDescent="0.25">
      <c r="A8" s="176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7"/>
    </row>
    <row r="9" spans="1:7" ht="14.25" x14ac:dyDescent="0.45">
      <c r="A9" s="52" t="s">
        <v>400</v>
      </c>
      <c r="B9" s="66">
        <f>SUM(B10,B11,B12,B15,B16,B19)</f>
        <v>998575910.89000046</v>
      </c>
      <c r="C9" s="66">
        <f t="shared" ref="C9:F9" si="0">SUM(C10,C11,C12,C15,C16,C19)</f>
        <v>43075968.530000009</v>
      </c>
      <c r="D9" s="66">
        <f t="shared" si="0"/>
        <v>1041651879.4200004</v>
      </c>
      <c r="E9" s="66">
        <f t="shared" si="0"/>
        <v>949506847.02999985</v>
      </c>
      <c r="F9" s="66">
        <f t="shared" si="0"/>
        <v>935218703.80999875</v>
      </c>
      <c r="G9" s="66">
        <f>SUM(G10,G11,G12,G15,G16,G19)</f>
        <v>92145032.39000012</v>
      </c>
    </row>
    <row r="10" spans="1:7" x14ac:dyDescent="0.25">
      <c r="A10" s="53" t="s">
        <v>401</v>
      </c>
      <c r="B10" s="67">
        <v>728282539.80088449</v>
      </c>
      <c r="C10" s="67">
        <v>46086456.130000003</v>
      </c>
      <c r="D10" s="67">
        <v>774368995.93088448</v>
      </c>
      <c r="E10" s="67">
        <v>705655326.11999989</v>
      </c>
      <c r="F10" s="67">
        <v>695000484.18684793</v>
      </c>
      <c r="G10" s="67">
        <v>68713669.810884118</v>
      </c>
    </row>
    <row r="11" spans="1:7" x14ac:dyDescent="0.25">
      <c r="A11" s="53" t="s">
        <v>402</v>
      </c>
      <c r="B11" s="67">
        <v>256515133.66066548</v>
      </c>
      <c r="C11" s="67">
        <v>-10760102.34</v>
      </c>
      <c r="D11" s="67">
        <v>245755031.32066548</v>
      </c>
      <c r="E11" s="67">
        <v>223997886.39999998</v>
      </c>
      <c r="F11" s="67">
        <v>220624191.754226</v>
      </c>
      <c r="G11" s="67">
        <v>21757144.920665503</v>
      </c>
    </row>
    <row r="12" spans="1:7" ht="14.25" x14ac:dyDescent="0.45">
      <c r="A12" s="53" t="s">
        <v>403</v>
      </c>
      <c r="B12" s="67">
        <f>B13+B14</f>
        <v>13778237.428450499</v>
      </c>
      <c r="C12" s="67">
        <f t="shared" ref="C12:F12" si="1">C13+C14</f>
        <v>5133083.3899999997</v>
      </c>
      <c r="D12" s="67">
        <f t="shared" si="1"/>
        <v>18911320.818450496</v>
      </c>
      <c r="E12" s="67">
        <f t="shared" si="1"/>
        <v>17237103.16</v>
      </c>
      <c r="F12" s="67">
        <f t="shared" si="1"/>
        <v>16977496.518924877</v>
      </c>
      <c r="G12" s="67">
        <f>G13+G14</f>
        <v>1674217.6584504964</v>
      </c>
    </row>
    <row r="13" spans="1:7" x14ac:dyDescent="0.25">
      <c r="A13" s="63" t="s">
        <v>404</v>
      </c>
      <c r="B13" s="155">
        <v>9502642.6002426296</v>
      </c>
      <c r="C13" s="155">
        <v>2897648.88</v>
      </c>
      <c r="D13" s="155">
        <v>12400291.480242629</v>
      </c>
      <c r="E13" s="155">
        <v>11302494.710000001</v>
      </c>
      <c r="F13" s="155">
        <v>11132268.73203557</v>
      </c>
      <c r="G13" s="155">
        <f>D13-E13</f>
        <v>1097796.7702426277</v>
      </c>
    </row>
    <row r="14" spans="1:7" x14ac:dyDescent="0.25">
      <c r="A14" s="63" t="s">
        <v>405</v>
      </c>
      <c r="B14" s="155">
        <v>4275594.8282078691</v>
      </c>
      <c r="C14" s="155">
        <v>2235434.5099999998</v>
      </c>
      <c r="D14" s="155">
        <v>6511029.3382078689</v>
      </c>
      <c r="E14" s="155">
        <v>5934608.4500000002</v>
      </c>
      <c r="F14" s="155">
        <v>5845227.7868893072</v>
      </c>
      <c r="G14" s="155">
        <f t="shared" ref="G14:G15" si="2">D14-E14</f>
        <v>576420.88820786867</v>
      </c>
    </row>
    <row r="15" spans="1:7" x14ac:dyDescent="0.25">
      <c r="A15" s="53" t="s">
        <v>406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f>D17-E17</f>
        <v>0</v>
      </c>
    </row>
    <row r="18" spans="1:7" x14ac:dyDescent="0.25">
      <c r="A18" s="63" t="s">
        <v>409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f>D18-E18</f>
        <v>0</v>
      </c>
    </row>
    <row r="19" spans="1:7" x14ac:dyDescent="0.25">
      <c r="A19" s="53" t="s">
        <v>410</v>
      </c>
      <c r="B19" s="155">
        <v>0</v>
      </c>
      <c r="C19" s="155">
        <v>2616531.3499999996</v>
      </c>
      <c r="D19" s="155">
        <v>2616531.3499999996</v>
      </c>
      <c r="E19" s="155">
        <v>2616531.3499999996</v>
      </c>
      <c r="F19" s="155">
        <v>2616531.3499999996</v>
      </c>
      <c r="G19" s="155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1713326402.0499995</v>
      </c>
      <c r="C21" s="66">
        <f t="shared" ref="C21:F21" si="4">SUM(C22,C23,C24,C27,C28,C31)</f>
        <v>77783431.460000008</v>
      </c>
      <c r="D21" s="66">
        <f t="shared" si="4"/>
        <v>1791109833.5099998</v>
      </c>
      <c r="E21" s="66">
        <f t="shared" si="4"/>
        <v>1777626279.0600002</v>
      </c>
      <c r="F21" s="66">
        <f t="shared" si="4"/>
        <v>1755305512.5988371</v>
      </c>
      <c r="G21" s="66">
        <f>SUM(G22,G23,G24,G27,G28,G31)</f>
        <v>13483554.449999712</v>
      </c>
    </row>
    <row r="22" spans="1:7" s="24" customFormat="1" x14ac:dyDescent="0.25">
      <c r="A22" s="53" t="s">
        <v>401</v>
      </c>
      <c r="B22" s="155">
        <v>214254118.442283</v>
      </c>
      <c r="C22" s="155">
        <v>71994175.370000005</v>
      </c>
      <c r="D22" s="155">
        <v>286248293.81228304</v>
      </c>
      <c r="E22" s="155">
        <v>284092980.19</v>
      </c>
      <c r="F22" s="155">
        <v>280525059.56949991</v>
      </c>
      <c r="G22" s="155">
        <f>D22-E22</f>
        <v>2155313.6222830415</v>
      </c>
    </row>
    <row r="23" spans="1:7" s="24" customFormat="1" x14ac:dyDescent="0.25">
      <c r="A23" s="53" t="s">
        <v>402</v>
      </c>
      <c r="B23" s="155">
        <v>1494459982.8171771</v>
      </c>
      <c r="C23" s="155">
        <v>3353922.39</v>
      </c>
      <c r="D23" s="155">
        <v>1497813905.2071772</v>
      </c>
      <c r="E23" s="155">
        <v>1486521934.6900001</v>
      </c>
      <c r="F23" s="155">
        <v>1467829130.99</v>
      </c>
      <c r="G23" s="155">
        <f>D23-E23</f>
        <v>11291970.517177105</v>
      </c>
    </row>
    <row r="24" spans="1:7" s="24" customFormat="1" x14ac:dyDescent="0.25">
      <c r="A24" s="53" t="s">
        <v>403</v>
      </c>
      <c r="B24" s="67">
        <f>B25+B26</f>
        <v>4612300.7905395655</v>
      </c>
      <c r="C24" s="67">
        <f t="shared" ref="C24:F24" si="5">C25+C26</f>
        <v>204778.77000000002</v>
      </c>
      <c r="D24" s="67">
        <f t="shared" si="5"/>
        <v>4817079.560539566</v>
      </c>
      <c r="E24" s="67">
        <f t="shared" si="5"/>
        <v>4780809.25</v>
      </c>
      <c r="F24" s="67">
        <f t="shared" si="5"/>
        <v>4720767.1093370281</v>
      </c>
      <c r="G24" s="67">
        <f>G25+G26</f>
        <v>36270.310539566213</v>
      </c>
    </row>
    <row r="25" spans="1:7" s="24" customFormat="1" x14ac:dyDescent="0.25">
      <c r="A25" s="63" t="s">
        <v>404</v>
      </c>
      <c r="B25" s="155">
        <v>322374.75633101392</v>
      </c>
      <c r="C25" s="155">
        <v>950114.11</v>
      </c>
      <c r="D25" s="155">
        <v>1272488.8663310139</v>
      </c>
      <c r="E25" s="155">
        <v>1262907.6399999999</v>
      </c>
      <c r="F25" s="155">
        <v>1247046.79003414</v>
      </c>
      <c r="G25" s="155">
        <f>D25-E25</f>
        <v>9581.2263310139533</v>
      </c>
    </row>
    <row r="26" spans="1:7" s="24" customFormat="1" x14ac:dyDescent="0.25">
      <c r="A26" s="63" t="s">
        <v>405</v>
      </c>
      <c r="B26" s="155">
        <v>4289926.034208552</v>
      </c>
      <c r="C26" s="155">
        <v>-745335.34</v>
      </c>
      <c r="D26" s="155">
        <v>3544590.6942085521</v>
      </c>
      <c r="E26" s="155">
        <v>3517901.61</v>
      </c>
      <c r="F26" s="155">
        <v>3473720.3193028881</v>
      </c>
      <c r="G26" s="155">
        <f>D26-E26</f>
        <v>26689.08420855226</v>
      </c>
    </row>
    <row r="27" spans="1:7" s="24" customFormat="1" x14ac:dyDescent="0.25">
      <c r="A27" s="53" t="s">
        <v>406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f t="shared" ref="G27" si="6">D27-E27</f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f t="shared" ref="G29:G30" si="8">D29-E29</f>
        <v>0</v>
      </c>
    </row>
    <row r="30" spans="1:7" s="24" customFormat="1" x14ac:dyDescent="0.25">
      <c r="A30" s="63" t="s">
        <v>409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f t="shared" si="8"/>
        <v>0</v>
      </c>
    </row>
    <row r="31" spans="1:7" s="24" customFormat="1" x14ac:dyDescent="0.25">
      <c r="A31" s="53" t="s">
        <v>410</v>
      </c>
      <c r="B31" s="155">
        <v>0</v>
      </c>
      <c r="C31" s="155">
        <v>2230554.9299999997</v>
      </c>
      <c r="D31" s="155">
        <v>2230554.9299999997</v>
      </c>
      <c r="E31" s="155">
        <v>2230554.9299999997</v>
      </c>
      <c r="F31" s="155">
        <v>2230554.9299999997</v>
      </c>
      <c r="G31" s="155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2711902312.9400001</v>
      </c>
      <c r="C33" s="66">
        <f t="shared" ref="C33:G33" si="9">C21+C9</f>
        <v>120859399.99000001</v>
      </c>
      <c r="D33" s="66">
        <f t="shared" si="9"/>
        <v>2832761712.9300003</v>
      </c>
      <c r="E33" s="66">
        <f t="shared" si="9"/>
        <v>2727133126.0900002</v>
      </c>
      <c r="F33" s="66">
        <f t="shared" si="9"/>
        <v>2690524216.4088359</v>
      </c>
      <c r="G33" s="66">
        <f t="shared" si="9"/>
        <v>105628586.83999982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998575910.89000046</v>
      </c>
      <c r="Q2" s="18">
        <f>'Formato 6 d)'!C9</f>
        <v>43075968.530000009</v>
      </c>
      <c r="R2" s="18">
        <f>'Formato 6 d)'!D9</f>
        <v>1041651879.4200004</v>
      </c>
      <c r="S2" s="18">
        <f>'Formato 6 d)'!E9</f>
        <v>949506847.02999985</v>
      </c>
      <c r="T2" s="18">
        <f>'Formato 6 d)'!F9</f>
        <v>935218703.80999875</v>
      </c>
      <c r="U2" s="18">
        <f>'Formato 6 d)'!G9</f>
        <v>92145032.39000012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728282539.80088449</v>
      </c>
      <c r="Q3" s="18">
        <f>'Formato 6 d)'!C10</f>
        <v>46086456.130000003</v>
      </c>
      <c r="R3" s="18">
        <f>'Formato 6 d)'!D10</f>
        <v>774368995.93088448</v>
      </c>
      <c r="S3" s="18">
        <f>'Formato 6 d)'!E10</f>
        <v>705655326.11999989</v>
      </c>
      <c r="T3" s="18">
        <f>'Formato 6 d)'!F10</f>
        <v>695000484.18684793</v>
      </c>
      <c r="U3" s="18">
        <f>'Formato 6 d)'!G10</f>
        <v>68713669.810884118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256515133.66066548</v>
      </c>
      <c r="Q4" s="18">
        <f>'Formato 6 d)'!C11</f>
        <v>-10760102.34</v>
      </c>
      <c r="R4" s="18">
        <f>'Formato 6 d)'!D11</f>
        <v>245755031.32066548</v>
      </c>
      <c r="S4" s="18">
        <f>'Formato 6 d)'!E11</f>
        <v>223997886.39999998</v>
      </c>
      <c r="T4" s="18">
        <f>'Formato 6 d)'!F11</f>
        <v>220624191.754226</v>
      </c>
      <c r="U4" s="18">
        <f>'Formato 6 d)'!G11</f>
        <v>21757144.920665503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13778237.428450499</v>
      </c>
      <c r="Q5" s="18">
        <f>'Formato 6 d)'!C12</f>
        <v>5133083.3899999997</v>
      </c>
      <c r="R5" s="18">
        <f>'Formato 6 d)'!D12</f>
        <v>18911320.818450496</v>
      </c>
      <c r="S5" s="18">
        <f>'Formato 6 d)'!E12</f>
        <v>17237103.16</v>
      </c>
      <c r="T5" s="18">
        <f>'Formato 6 d)'!F12</f>
        <v>16977496.518924877</v>
      </c>
      <c r="U5" s="18">
        <f>'Formato 6 d)'!G12</f>
        <v>1674217.6584504964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9502642.6002426296</v>
      </c>
      <c r="Q6" s="18">
        <f>'Formato 6 d)'!C13</f>
        <v>2897648.88</v>
      </c>
      <c r="R6" s="18">
        <f>'Formato 6 d)'!D13</f>
        <v>12400291.480242629</v>
      </c>
      <c r="S6" s="18">
        <f>'Formato 6 d)'!E13</f>
        <v>11302494.710000001</v>
      </c>
      <c r="T6" s="18">
        <f>'Formato 6 d)'!F13</f>
        <v>11132268.73203557</v>
      </c>
      <c r="U6" s="18">
        <f>'Formato 6 d)'!G13</f>
        <v>1097796.7702426277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4275594.8282078691</v>
      </c>
      <c r="Q7" s="18">
        <f>'Formato 6 d)'!C14</f>
        <v>2235434.5099999998</v>
      </c>
      <c r="R7" s="18">
        <f>'Formato 6 d)'!D14</f>
        <v>6511029.3382078689</v>
      </c>
      <c r="S7" s="18">
        <f>'Formato 6 d)'!E14</f>
        <v>5934608.4500000002</v>
      </c>
      <c r="T7" s="18">
        <f>'Formato 6 d)'!F14</f>
        <v>5845227.7868893072</v>
      </c>
      <c r="U7" s="18">
        <f>'Formato 6 d)'!G14</f>
        <v>576420.88820786867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2616531.3499999996</v>
      </c>
      <c r="R12" s="18">
        <f>'Formato 6 d)'!D19</f>
        <v>2616531.3499999996</v>
      </c>
      <c r="S12" s="18">
        <f>'Formato 6 d)'!E19</f>
        <v>2616531.3499999996</v>
      </c>
      <c r="T12" s="18">
        <f>'Formato 6 d)'!F19</f>
        <v>2616531.3499999996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1713326402.0499995</v>
      </c>
      <c r="Q13" s="18">
        <f>'Formato 6 d)'!C21</f>
        <v>77783431.460000008</v>
      </c>
      <c r="R13" s="18">
        <f>'Formato 6 d)'!D21</f>
        <v>1791109833.5099998</v>
      </c>
      <c r="S13" s="18">
        <f>'Formato 6 d)'!E21</f>
        <v>1777626279.0600002</v>
      </c>
      <c r="T13" s="18">
        <f>'Formato 6 d)'!F21</f>
        <v>1755305512.5988371</v>
      </c>
      <c r="U13" s="18">
        <f>'Formato 6 d)'!G21</f>
        <v>13483554.449999712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214254118.442283</v>
      </c>
      <c r="Q14" s="18">
        <f>'Formato 6 d)'!C22</f>
        <v>71994175.370000005</v>
      </c>
      <c r="R14" s="18">
        <f>'Formato 6 d)'!D22</f>
        <v>286248293.81228304</v>
      </c>
      <c r="S14" s="18">
        <f>'Formato 6 d)'!E22</f>
        <v>284092980.19</v>
      </c>
      <c r="T14" s="18">
        <f>'Formato 6 d)'!F22</f>
        <v>280525059.56949991</v>
      </c>
      <c r="U14" s="18">
        <f>'Formato 6 d)'!G22</f>
        <v>2155313.6222830415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1494459982.8171771</v>
      </c>
      <c r="Q15" s="18">
        <f>'Formato 6 d)'!C23</f>
        <v>3353922.39</v>
      </c>
      <c r="R15" s="18">
        <f>'Formato 6 d)'!D23</f>
        <v>1497813905.2071772</v>
      </c>
      <c r="S15" s="18">
        <f>'Formato 6 d)'!E23</f>
        <v>1486521934.6900001</v>
      </c>
      <c r="T15" s="18">
        <f>'Formato 6 d)'!F23</f>
        <v>1467829130.99</v>
      </c>
      <c r="U15" s="18">
        <f>'Formato 6 d)'!G23</f>
        <v>11291970.517177105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4612300.7905395655</v>
      </c>
      <c r="Q16" s="18">
        <f>'Formato 6 d)'!C24</f>
        <v>204778.77000000002</v>
      </c>
      <c r="R16" s="18">
        <f>'Formato 6 d)'!D24</f>
        <v>4817079.560539566</v>
      </c>
      <c r="S16" s="18">
        <f>'Formato 6 d)'!E24</f>
        <v>4780809.25</v>
      </c>
      <c r="T16" s="18">
        <f>'Formato 6 d)'!F24</f>
        <v>4720767.1093370281</v>
      </c>
      <c r="U16" s="18">
        <f>'Formato 6 d)'!G24</f>
        <v>36270.310539566213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322374.75633101392</v>
      </c>
      <c r="Q17" s="18">
        <f>'Formato 6 d)'!C25</f>
        <v>950114.11</v>
      </c>
      <c r="R17" s="18">
        <f>'Formato 6 d)'!D25</f>
        <v>1272488.8663310139</v>
      </c>
      <c r="S17" s="18">
        <f>'Formato 6 d)'!E25</f>
        <v>1262907.6399999999</v>
      </c>
      <c r="T17" s="18">
        <f>'Formato 6 d)'!F25</f>
        <v>1247046.79003414</v>
      </c>
      <c r="U17" s="18">
        <f>'Formato 6 d)'!G25</f>
        <v>9581.2263310139533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4289926.034208552</v>
      </c>
      <c r="Q18" s="18">
        <f>'Formato 6 d)'!C26</f>
        <v>-745335.34</v>
      </c>
      <c r="R18" s="18">
        <f>'Formato 6 d)'!D26</f>
        <v>3544590.6942085521</v>
      </c>
      <c r="S18" s="18">
        <f>'Formato 6 d)'!E26</f>
        <v>3517901.61</v>
      </c>
      <c r="T18" s="18">
        <f>'Formato 6 d)'!F26</f>
        <v>3473720.3193028881</v>
      </c>
      <c r="U18" s="18">
        <f>'Formato 6 d)'!G26</f>
        <v>26689.08420855226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2230554.9299999997</v>
      </c>
      <c r="R23" s="18">
        <f>'Formato 6 d)'!D31</f>
        <v>2230554.9299999997</v>
      </c>
      <c r="S23" s="18">
        <f>'Formato 6 d)'!E31</f>
        <v>2230554.9299999997</v>
      </c>
      <c r="T23" s="18">
        <f>'Formato 6 d)'!F31</f>
        <v>2230554.9299999997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2711902312.9400001</v>
      </c>
      <c r="Q24" s="18">
        <f>'Formato 6 d)'!C33</f>
        <v>120859399.99000001</v>
      </c>
      <c r="R24" s="18">
        <f>'Formato 6 d)'!D33</f>
        <v>2832761712.9300003</v>
      </c>
      <c r="S24" s="18">
        <f>'Formato 6 d)'!E33</f>
        <v>2727133126.0900002</v>
      </c>
      <c r="T24" s="18">
        <f>'Formato 6 d)'!F33</f>
        <v>2690524216.4088359</v>
      </c>
      <c r="U24" s="18">
        <f>'Formato 6 d)'!G33</f>
        <v>105628586.83999982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zoomScale="85" zoomScaleNormal="85" zoomScalePageLayoutView="90" workbookViewId="0">
      <selection activeCell="E33" sqref="E3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8" t="s">
        <v>413</v>
      </c>
      <c r="B1" s="178"/>
      <c r="C1" s="178"/>
      <c r="D1" s="178"/>
      <c r="E1" s="178"/>
      <c r="F1" s="178"/>
      <c r="G1" s="178"/>
    </row>
    <row r="2" spans="1:7" ht="14.25" x14ac:dyDescent="0.45">
      <c r="A2" s="160" t="str">
        <f>ENTIDAD</f>
        <v>Gobierno del Estado de Guanajuato</v>
      </c>
      <c r="B2" s="161"/>
      <c r="C2" s="161"/>
      <c r="D2" s="161"/>
      <c r="E2" s="161"/>
      <c r="F2" s="161"/>
      <c r="G2" s="162"/>
    </row>
    <row r="3" spans="1:7" ht="14.25" x14ac:dyDescent="0.45">
      <c r="A3" s="163" t="s">
        <v>414</v>
      </c>
      <c r="B3" s="164"/>
      <c r="C3" s="164"/>
      <c r="D3" s="164"/>
      <c r="E3" s="164"/>
      <c r="F3" s="164"/>
      <c r="G3" s="165"/>
    </row>
    <row r="4" spans="1:7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ht="14.25" x14ac:dyDescent="0.45">
      <c r="A5" s="163" t="s">
        <v>415</v>
      </c>
      <c r="B5" s="164"/>
      <c r="C5" s="164"/>
      <c r="D5" s="164"/>
      <c r="E5" s="164"/>
      <c r="F5" s="164"/>
      <c r="G5" s="165"/>
    </row>
    <row r="6" spans="1:7" x14ac:dyDescent="0.25">
      <c r="A6" s="175" t="s">
        <v>3280</v>
      </c>
      <c r="B6" s="51">
        <f>ANIO1P</f>
        <v>2020</v>
      </c>
      <c r="C6" s="188" t="str">
        <f>ANIO2P</f>
        <v>2021 (d)</v>
      </c>
      <c r="D6" s="188" t="str">
        <f>ANIO3P</f>
        <v>2022 (d)</v>
      </c>
      <c r="E6" s="188" t="str">
        <f>ANIO4P</f>
        <v>2023 (d)</v>
      </c>
      <c r="F6" s="188" t="str">
        <f>ANIO5P</f>
        <v>2024 (d)</v>
      </c>
      <c r="G6" s="188" t="str">
        <f>ANIO6P</f>
        <v>2025 (d)</v>
      </c>
    </row>
    <row r="7" spans="1:7" ht="48" customHeight="1" x14ac:dyDescent="0.25">
      <c r="A7" s="176"/>
      <c r="B7" s="88" t="s">
        <v>3283</v>
      </c>
      <c r="C7" s="189"/>
      <c r="D7" s="189"/>
      <c r="E7" s="189"/>
      <c r="F7" s="189"/>
      <c r="G7" s="189"/>
    </row>
    <row r="8" spans="1:7" x14ac:dyDescent="0.25">
      <c r="A8" s="52" t="s">
        <v>421</v>
      </c>
      <c r="B8" s="59">
        <f>SUM(B9:B20)</f>
        <v>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x14ac:dyDescent="0.45">
      <c r="A15" s="53" t="s">
        <v>417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ht="14.25" x14ac:dyDescent="0.4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0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0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0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24" sqref="C2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8" t="s">
        <v>443</v>
      </c>
      <c r="B1" s="178"/>
      <c r="C1" s="178"/>
      <c r="D1" s="178"/>
      <c r="E1" s="178"/>
      <c r="F1" s="178"/>
      <c r="G1" s="178"/>
    </row>
    <row r="2" spans="1:7" customFormat="1" ht="14.25" x14ac:dyDescent="0.45">
      <c r="A2" s="160" t="str">
        <f>ENTIDAD</f>
        <v>Gobierno del Estado de Guanajuato</v>
      </c>
      <c r="B2" s="161"/>
      <c r="C2" s="161"/>
      <c r="D2" s="161"/>
      <c r="E2" s="161"/>
      <c r="F2" s="161"/>
      <c r="G2" s="162"/>
    </row>
    <row r="3" spans="1:7" customFormat="1" ht="14.25" x14ac:dyDescent="0.45">
      <c r="A3" s="163" t="s">
        <v>444</v>
      </c>
      <c r="B3" s="164"/>
      <c r="C3" s="164"/>
      <c r="D3" s="164"/>
      <c r="E3" s="164"/>
      <c r="F3" s="164"/>
      <c r="G3" s="165"/>
    </row>
    <row r="4" spans="1:7" customFormat="1" ht="14.25" x14ac:dyDescent="0.45">
      <c r="A4" s="163" t="s">
        <v>118</v>
      </c>
      <c r="B4" s="164"/>
      <c r="C4" s="164"/>
      <c r="D4" s="164"/>
      <c r="E4" s="164"/>
      <c r="F4" s="164"/>
      <c r="G4" s="165"/>
    </row>
    <row r="5" spans="1:7" customFormat="1" ht="14.25" x14ac:dyDescent="0.45">
      <c r="A5" s="163" t="s">
        <v>415</v>
      </c>
      <c r="B5" s="164"/>
      <c r="C5" s="164"/>
      <c r="D5" s="164"/>
      <c r="E5" s="164"/>
      <c r="F5" s="164"/>
      <c r="G5" s="165"/>
    </row>
    <row r="6" spans="1:7" customFormat="1" x14ac:dyDescent="0.25">
      <c r="A6" s="190" t="s">
        <v>3134</v>
      </c>
      <c r="B6" s="51">
        <f>ANIO1P</f>
        <v>2020</v>
      </c>
      <c r="C6" s="188" t="str">
        <f>ANIO2P</f>
        <v>2021 (d)</v>
      </c>
      <c r="D6" s="188" t="str">
        <f>ANIO3P</f>
        <v>2022 (d)</v>
      </c>
      <c r="E6" s="188" t="str">
        <f>ANIO4P</f>
        <v>2023 (d)</v>
      </c>
      <c r="F6" s="188" t="str">
        <f>ANIO5P</f>
        <v>2024 (d)</v>
      </c>
      <c r="G6" s="188" t="str">
        <f>ANIO6P</f>
        <v>2025 (d)</v>
      </c>
    </row>
    <row r="7" spans="1:7" customFormat="1" ht="48" customHeight="1" x14ac:dyDescent="0.25">
      <c r="A7" s="191"/>
      <c r="B7" s="88" t="s">
        <v>3283</v>
      </c>
      <c r="C7" s="189"/>
      <c r="D7" s="189"/>
      <c r="E7" s="189"/>
      <c r="F7" s="189"/>
      <c r="G7" s="189"/>
    </row>
    <row r="8" spans="1:7" x14ac:dyDescent="0.25">
      <c r="A8" s="52" t="s">
        <v>445</v>
      </c>
      <c r="B8" s="59">
        <f>SUM(B9:B17)</f>
        <v>2001196837.2800128</v>
      </c>
      <c r="C8" s="59">
        <f t="shared" ref="C8:G8" si="0">SUM(C9:C17)</f>
        <v>2071238726.5848</v>
      </c>
      <c r="D8" s="59">
        <f t="shared" si="0"/>
        <v>2143732082.0152678</v>
      </c>
      <c r="E8" s="59">
        <f t="shared" si="0"/>
        <v>2218762704.8858023</v>
      </c>
      <c r="F8" s="59">
        <f t="shared" si="0"/>
        <v>2296419399.5568051</v>
      </c>
      <c r="G8" s="59">
        <f t="shared" si="0"/>
        <v>2376794078.5412927</v>
      </c>
    </row>
    <row r="9" spans="1:7" x14ac:dyDescent="0.25">
      <c r="A9" s="53" t="s">
        <v>446</v>
      </c>
      <c r="B9" s="148">
        <v>1084079858.9400129</v>
      </c>
      <c r="C9" s="148">
        <v>1122022654.0028999</v>
      </c>
      <c r="D9" s="148">
        <v>1161293446.8930013</v>
      </c>
      <c r="E9" s="148">
        <v>1201938717.5342562</v>
      </c>
      <c r="F9" s="148">
        <v>1244006572.6479552</v>
      </c>
      <c r="G9" s="148">
        <v>1287546802.6906335</v>
      </c>
    </row>
    <row r="10" spans="1:7" x14ac:dyDescent="0.25">
      <c r="A10" s="53" t="s">
        <v>447</v>
      </c>
      <c r="B10" s="148">
        <v>63409981.560000025</v>
      </c>
      <c r="C10" s="148">
        <v>65629330.914600022</v>
      </c>
      <c r="D10" s="148">
        <v>67926357.496611014</v>
      </c>
      <c r="E10" s="148">
        <v>70303780.008992389</v>
      </c>
      <c r="F10" s="148">
        <v>72764412.309307113</v>
      </c>
      <c r="G10" s="148">
        <v>75311166.740132853</v>
      </c>
    </row>
    <row r="11" spans="1:7" x14ac:dyDescent="0.25">
      <c r="A11" s="53" t="s">
        <v>448</v>
      </c>
      <c r="B11" s="148">
        <v>302193711.91999996</v>
      </c>
      <c r="C11" s="148">
        <v>312770491.83719993</v>
      </c>
      <c r="D11" s="148">
        <v>323717459.05150187</v>
      </c>
      <c r="E11" s="148">
        <v>335047570.11830443</v>
      </c>
      <c r="F11" s="148">
        <v>346774235.07244503</v>
      </c>
      <c r="G11" s="148">
        <v>358911333.29998058</v>
      </c>
    </row>
    <row r="12" spans="1:7" x14ac:dyDescent="0.25">
      <c r="A12" s="53" t="s">
        <v>449</v>
      </c>
      <c r="B12" s="148">
        <v>104057716.83000001</v>
      </c>
      <c r="C12" s="148">
        <v>107699736.91905001</v>
      </c>
      <c r="D12" s="148">
        <v>111469227.71121675</v>
      </c>
      <c r="E12" s="148">
        <v>115370650.68110932</v>
      </c>
      <c r="F12" s="148">
        <v>119408623.45494814</v>
      </c>
      <c r="G12" s="148">
        <v>123587925.27587132</v>
      </c>
    </row>
    <row r="13" spans="1:7" x14ac:dyDescent="0.25">
      <c r="A13" s="53" t="s">
        <v>450</v>
      </c>
      <c r="B13" s="148">
        <v>213706768.24999997</v>
      </c>
      <c r="C13" s="148">
        <v>221186505.13874996</v>
      </c>
      <c r="D13" s="148">
        <v>228928032.8186062</v>
      </c>
      <c r="E13" s="148">
        <v>236940513.96725741</v>
      </c>
      <c r="F13" s="148">
        <v>245233431.9561114</v>
      </c>
      <c r="G13" s="148">
        <v>253816602.07457528</v>
      </c>
    </row>
    <row r="14" spans="1:7" x14ac:dyDescent="0.25">
      <c r="A14" s="53" t="s">
        <v>451</v>
      </c>
      <c r="B14" s="148">
        <v>233748799.78000003</v>
      </c>
      <c r="C14" s="148">
        <v>241930007.7723</v>
      </c>
      <c r="D14" s="148">
        <v>250397558.04433048</v>
      </c>
      <c r="E14" s="148">
        <v>259161472.57588202</v>
      </c>
      <c r="F14" s="148">
        <v>268232124.11603788</v>
      </c>
      <c r="G14" s="148">
        <v>277620248.46009916</v>
      </c>
    </row>
    <row r="15" spans="1:7" x14ac:dyDescent="0.25">
      <c r="A15" s="53" t="s">
        <v>452</v>
      </c>
      <c r="B15" s="148">
        <v>0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x14ac:dyDescent="0.25">
      <c r="A16" s="53" t="s">
        <v>453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x14ac:dyDescent="0.25">
      <c r="A17" s="53" t="s">
        <v>454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2005919172.7099674</v>
      </c>
      <c r="C19" s="61">
        <f t="shared" ref="C19:G19" si="1">SUM(C20:C28)</f>
        <v>2076126343.7548499</v>
      </c>
      <c r="D19" s="61">
        <f t="shared" si="1"/>
        <v>2148790765.7862697</v>
      </c>
      <c r="E19" s="61">
        <f t="shared" si="1"/>
        <v>2223998442.5887885</v>
      </c>
      <c r="F19" s="61">
        <f t="shared" si="1"/>
        <v>2301838388.0793962</v>
      </c>
      <c r="G19" s="61">
        <f t="shared" si="1"/>
        <v>2382402731.6621752</v>
      </c>
    </row>
    <row r="20" spans="1:7" x14ac:dyDescent="0.25">
      <c r="A20" s="53" t="s">
        <v>446</v>
      </c>
      <c r="B20" s="148">
        <v>1787651320.4699676</v>
      </c>
      <c r="C20" s="148">
        <v>1850219116.68645</v>
      </c>
      <c r="D20" s="148">
        <v>1914976785.7704756</v>
      </c>
      <c r="E20" s="148">
        <v>1982000973.2724421</v>
      </c>
      <c r="F20" s="148">
        <v>2051371007.3369775</v>
      </c>
      <c r="G20" s="148">
        <v>2123168992.5937715</v>
      </c>
    </row>
    <row r="21" spans="1:7" x14ac:dyDescent="0.25">
      <c r="A21" s="53" t="s">
        <v>447</v>
      </c>
      <c r="B21" s="148">
        <v>61029740.469999894</v>
      </c>
      <c r="C21" s="148">
        <v>63165781.386449993</v>
      </c>
      <c r="D21" s="148">
        <v>65376583.73497574</v>
      </c>
      <c r="E21" s="148">
        <v>67664764.165699884</v>
      </c>
      <c r="F21" s="148">
        <v>70033030.911499381</v>
      </c>
      <c r="G21" s="148">
        <v>72484186.993401855</v>
      </c>
    </row>
    <row r="22" spans="1:7" x14ac:dyDescent="0.25">
      <c r="A22" s="53" t="s">
        <v>448</v>
      </c>
      <c r="B22" s="148">
        <v>77756530.540000007</v>
      </c>
      <c r="C22" s="148">
        <v>80478009.108899996</v>
      </c>
      <c r="D22" s="148">
        <v>83294739.427711487</v>
      </c>
      <c r="E22" s="148">
        <v>86210055.307681382</v>
      </c>
      <c r="F22" s="148">
        <v>89227407.243450224</v>
      </c>
      <c r="G22" s="148">
        <v>92350366.496970981</v>
      </c>
    </row>
    <row r="23" spans="1:7" x14ac:dyDescent="0.25">
      <c r="A23" s="53" t="s">
        <v>449</v>
      </c>
      <c r="B23" s="148">
        <v>13384566.699999999</v>
      </c>
      <c r="C23" s="148">
        <v>13853026.534499997</v>
      </c>
      <c r="D23" s="148">
        <v>14337882.463207496</v>
      </c>
      <c r="E23" s="148">
        <v>14839708.349419758</v>
      </c>
      <c r="F23" s="148">
        <v>15359098.141649447</v>
      </c>
      <c r="G23" s="148">
        <v>15896666.576607177</v>
      </c>
    </row>
    <row r="24" spans="1:7" x14ac:dyDescent="0.25">
      <c r="A24" s="53" t="s">
        <v>450</v>
      </c>
      <c r="B24" s="148">
        <v>42429445.799999997</v>
      </c>
      <c r="C24" s="148">
        <v>43914476.402999997</v>
      </c>
      <c r="D24" s="148">
        <v>45451483.077104993</v>
      </c>
      <c r="E24" s="148">
        <v>47042284.984803662</v>
      </c>
      <c r="F24" s="148">
        <v>48688764.959271789</v>
      </c>
      <c r="G24" s="148">
        <v>50392871.732846297</v>
      </c>
    </row>
    <row r="25" spans="1:7" x14ac:dyDescent="0.25">
      <c r="A25" s="53" t="s">
        <v>451</v>
      </c>
      <c r="B25" s="148">
        <v>23667568.73</v>
      </c>
      <c r="C25" s="148">
        <v>24495933.63555</v>
      </c>
      <c r="D25" s="148">
        <v>25353291.31279425</v>
      </c>
      <c r="E25" s="148">
        <v>26240656.508742046</v>
      </c>
      <c r="F25" s="148">
        <v>27159079.486548014</v>
      </c>
      <c r="G25" s="148">
        <v>28109647.268577192</v>
      </c>
    </row>
    <row r="26" spans="1:7" x14ac:dyDescent="0.25">
      <c r="A26" s="53" t="s">
        <v>452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</row>
    <row r="27" spans="1:7" x14ac:dyDescent="0.25">
      <c r="A27" s="53" t="s">
        <v>456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x14ac:dyDescent="0.25">
      <c r="A28" s="53" t="s">
        <v>454</v>
      </c>
      <c r="B28" s="148">
        <v>0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4007116009.9899802</v>
      </c>
      <c r="C30" s="61">
        <f t="shared" ref="C30:G30" si="2">C8+C19</f>
        <v>4147365070.3396502</v>
      </c>
      <c r="D30" s="61">
        <f t="shared" si="2"/>
        <v>4292522847.8015375</v>
      </c>
      <c r="E30" s="61">
        <f t="shared" si="2"/>
        <v>4442761147.4745903</v>
      </c>
      <c r="F30" s="61">
        <f t="shared" si="2"/>
        <v>4598257787.6362019</v>
      </c>
      <c r="G30" s="61">
        <f t="shared" si="2"/>
        <v>4759196810.2034683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2001196837.2800128</v>
      </c>
      <c r="Q2" s="18">
        <f>'Formato 7 b)'!C8</f>
        <v>2071238726.5848</v>
      </c>
      <c r="R2" s="18">
        <f>'Formato 7 b)'!D8</f>
        <v>2143732082.0152678</v>
      </c>
      <c r="S2" s="18">
        <f>'Formato 7 b)'!E8</f>
        <v>2218762704.8858023</v>
      </c>
      <c r="T2" s="18">
        <f>'Formato 7 b)'!F8</f>
        <v>2296419399.5568051</v>
      </c>
      <c r="U2" s="18">
        <f>'Formato 7 b)'!G8</f>
        <v>2376794078.5412927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1084079858.9400129</v>
      </c>
      <c r="Q3" s="18">
        <f>'Formato 7 b)'!C9</f>
        <v>1122022654.0028999</v>
      </c>
      <c r="R3" s="18">
        <f>'Formato 7 b)'!D9</f>
        <v>1161293446.8930013</v>
      </c>
      <c r="S3" s="18">
        <f>'Formato 7 b)'!E9</f>
        <v>1201938717.5342562</v>
      </c>
      <c r="T3" s="18">
        <f>'Formato 7 b)'!F9</f>
        <v>1244006572.6479552</v>
      </c>
      <c r="U3" s="18">
        <f>'Formato 7 b)'!G9</f>
        <v>1287546802.6906335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63409981.560000025</v>
      </c>
      <c r="Q4" s="18">
        <f>'Formato 7 b)'!C10</f>
        <v>65629330.914600022</v>
      </c>
      <c r="R4" s="18">
        <f>'Formato 7 b)'!D10</f>
        <v>67926357.496611014</v>
      </c>
      <c r="S4" s="18">
        <f>'Formato 7 b)'!E10</f>
        <v>70303780.008992389</v>
      </c>
      <c r="T4" s="18">
        <f>'Formato 7 b)'!F10</f>
        <v>72764412.309307113</v>
      </c>
      <c r="U4" s="18">
        <f>'Formato 7 b)'!G10</f>
        <v>75311166.740132853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302193711.91999996</v>
      </c>
      <c r="Q5" s="18">
        <f>'Formato 7 b)'!C11</f>
        <v>312770491.83719993</v>
      </c>
      <c r="R5" s="18">
        <f>'Formato 7 b)'!D11</f>
        <v>323717459.05150187</v>
      </c>
      <c r="S5" s="18">
        <f>'Formato 7 b)'!E11</f>
        <v>335047570.11830443</v>
      </c>
      <c r="T5" s="18">
        <f>'Formato 7 b)'!F11</f>
        <v>346774235.07244503</v>
      </c>
      <c r="U5" s="18">
        <f>'Formato 7 b)'!G11</f>
        <v>358911333.29998058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104057716.83000001</v>
      </c>
      <c r="Q6" s="18">
        <f>'Formato 7 b)'!C12</f>
        <v>107699736.91905001</v>
      </c>
      <c r="R6" s="18">
        <f>'Formato 7 b)'!D12</f>
        <v>111469227.71121675</v>
      </c>
      <c r="S6" s="18">
        <f>'Formato 7 b)'!E12</f>
        <v>115370650.68110932</v>
      </c>
      <c r="T6" s="18">
        <f>'Formato 7 b)'!F12</f>
        <v>119408623.45494814</v>
      </c>
      <c r="U6" s="18">
        <f>'Formato 7 b)'!G12</f>
        <v>123587925.27587132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213706768.24999997</v>
      </c>
      <c r="Q7" s="18">
        <f>'Formato 7 b)'!C13</f>
        <v>221186505.13874996</v>
      </c>
      <c r="R7" s="18">
        <f>'Formato 7 b)'!D13</f>
        <v>228928032.8186062</v>
      </c>
      <c r="S7" s="18">
        <f>'Formato 7 b)'!E13</f>
        <v>236940513.96725741</v>
      </c>
      <c r="T7" s="18">
        <f>'Formato 7 b)'!F13</f>
        <v>245233431.9561114</v>
      </c>
      <c r="U7" s="18">
        <f>'Formato 7 b)'!G13</f>
        <v>253816602.07457528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233748799.78000003</v>
      </c>
      <c r="Q8" s="18">
        <f>'Formato 7 b)'!C14</f>
        <v>241930007.7723</v>
      </c>
      <c r="R8" s="18">
        <f>'Formato 7 b)'!D14</f>
        <v>250397558.04433048</v>
      </c>
      <c r="S8" s="18">
        <f>'Formato 7 b)'!E14</f>
        <v>259161472.57588202</v>
      </c>
      <c r="T8" s="18">
        <f>'Formato 7 b)'!F14</f>
        <v>268232124.11603788</v>
      </c>
      <c r="U8" s="18">
        <f>'Formato 7 b)'!G14</f>
        <v>277620248.46009916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2005919172.7099674</v>
      </c>
      <c r="Q12" s="18">
        <f>'Formato 7 b)'!C19</f>
        <v>2076126343.7548499</v>
      </c>
      <c r="R12" s="18">
        <f>'Formato 7 b)'!D19</f>
        <v>2148790765.7862697</v>
      </c>
      <c r="S12" s="18">
        <f>'Formato 7 b)'!E19</f>
        <v>2223998442.5887885</v>
      </c>
      <c r="T12" s="18">
        <f>'Formato 7 b)'!F19</f>
        <v>2301838388.0793962</v>
      </c>
      <c r="U12" s="18">
        <f>'Formato 7 b)'!G19</f>
        <v>2382402731.6621752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1787651320.4699676</v>
      </c>
      <c r="Q13" s="18">
        <f>'Formato 7 b)'!C20</f>
        <v>1850219116.68645</v>
      </c>
      <c r="R13" s="18">
        <f>'Formato 7 b)'!D20</f>
        <v>1914976785.7704756</v>
      </c>
      <c r="S13" s="18">
        <f>'Formato 7 b)'!E20</f>
        <v>1982000973.2724421</v>
      </c>
      <c r="T13" s="18">
        <f>'Formato 7 b)'!F20</f>
        <v>2051371007.3369775</v>
      </c>
      <c r="U13" s="18">
        <f>'Formato 7 b)'!G20</f>
        <v>2123168992.5937715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61029740.469999894</v>
      </c>
      <c r="Q14" s="18">
        <f>'Formato 7 b)'!C21</f>
        <v>63165781.386449993</v>
      </c>
      <c r="R14" s="18">
        <f>'Formato 7 b)'!D21</f>
        <v>65376583.73497574</v>
      </c>
      <c r="S14" s="18">
        <f>'Formato 7 b)'!E21</f>
        <v>67664764.165699884</v>
      </c>
      <c r="T14" s="18">
        <f>'Formato 7 b)'!F21</f>
        <v>70033030.911499381</v>
      </c>
      <c r="U14" s="18">
        <f>'Formato 7 b)'!G21</f>
        <v>72484186.993401855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77756530.540000007</v>
      </c>
      <c r="Q15" s="18">
        <f>'Formato 7 b)'!C22</f>
        <v>80478009.108899996</v>
      </c>
      <c r="R15" s="18">
        <f>'Formato 7 b)'!D22</f>
        <v>83294739.427711487</v>
      </c>
      <c r="S15" s="18">
        <f>'Formato 7 b)'!E22</f>
        <v>86210055.307681382</v>
      </c>
      <c r="T15" s="18">
        <f>'Formato 7 b)'!F22</f>
        <v>89227407.243450224</v>
      </c>
      <c r="U15" s="18">
        <f>'Formato 7 b)'!G22</f>
        <v>92350366.496970981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13384566.699999999</v>
      </c>
      <c r="Q16" s="18">
        <f>'Formato 7 b)'!C23</f>
        <v>13853026.534499997</v>
      </c>
      <c r="R16" s="18">
        <f>'Formato 7 b)'!D23</f>
        <v>14337882.463207496</v>
      </c>
      <c r="S16" s="18">
        <f>'Formato 7 b)'!E23</f>
        <v>14839708.349419758</v>
      </c>
      <c r="T16" s="18">
        <f>'Formato 7 b)'!F23</f>
        <v>15359098.141649447</v>
      </c>
      <c r="U16" s="18">
        <f>'Formato 7 b)'!G23</f>
        <v>15896666.576607177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42429445.799999997</v>
      </c>
      <c r="Q17" s="18">
        <f>'Formato 7 b)'!C24</f>
        <v>43914476.402999997</v>
      </c>
      <c r="R17" s="18">
        <f>'Formato 7 b)'!D24</f>
        <v>45451483.077104993</v>
      </c>
      <c r="S17" s="18">
        <f>'Formato 7 b)'!E24</f>
        <v>47042284.984803662</v>
      </c>
      <c r="T17" s="18">
        <f>'Formato 7 b)'!F24</f>
        <v>48688764.959271789</v>
      </c>
      <c r="U17" s="18">
        <f>'Formato 7 b)'!G24</f>
        <v>50392871.732846297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23667568.73</v>
      </c>
      <c r="Q18" s="18">
        <f>'Formato 7 b)'!C25</f>
        <v>24495933.63555</v>
      </c>
      <c r="R18" s="18">
        <f>'Formato 7 b)'!D25</f>
        <v>25353291.31279425</v>
      </c>
      <c r="S18" s="18">
        <f>'Formato 7 b)'!E25</f>
        <v>26240656.508742046</v>
      </c>
      <c r="T18" s="18">
        <f>'Formato 7 b)'!F25</f>
        <v>27159079.486548014</v>
      </c>
      <c r="U18" s="18">
        <f>'Formato 7 b)'!G25</f>
        <v>28109647.268577192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4007116009.9899802</v>
      </c>
      <c r="Q22" s="18">
        <f>'Formato 7 b)'!C30</f>
        <v>4147365070.3396502</v>
      </c>
      <c r="R22" s="18">
        <f>'Formato 7 b)'!D30</f>
        <v>4292522847.8015375</v>
      </c>
      <c r="S22" s="18">
        <f>'Formato 7 b)'!E30</f>
        <v>4442761147.4745903</v>
      </c>
      <c r="T22" s="18">
        <f>'Formato 7 b)'!F30</f>
        <v>4598257787.6362019</v>
      </c>
      <c r="U22" s="18">
        <f>'Formato 7 b)'!G30</f>
        <v>4759196810.2034683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B34" sqref="B34:G35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8" t="s">
        <v>458</v>
      </c>
      <c r="B1" s="178"/>
      <c r="C1" s="178"/>
      <c r="D1" s="178"/>
      <c r="E1" s="178"/>
      <c r="F1" s="178"/>
      <c r="G1" s="178"/>
    </row>
    <row r="2" spans="1:7" ht="14.25" x14ac:dyDescent="0.45">
      <c r="A2" s="160" t="str">
        <f>ENTIDAD</f>
        <v>Gobierno del Estado de Guanajuato</v>
      </c>
      <c r="B2" s="161"/>
      <c r="C2" s="161"/>
      <c r="D2" s="161"/>
      <c r="E2" s="161"/>
      <c r="F2" s="161"/>
      <c r="G2" s="162"/>
    </row>
    <row r="3" spans="1:7" ht="14.25" x14ac:dyDescent="0.45">
      <c r="A3" s="163" t="s">
        <v>459</v>
      </c>
      <c r="B3" s="164"/>
      <c r="C3" s="164"/>
      <c r="D3" s="164"/>
      <c r="E3" s="164"/>
      <c r="F3" s="164"/>
      <c r="G3" s="165"/>
    </row>
    <row r="4" spans="1:7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x14ac:dyDescent="0.25">
      <c r="A5" s="195" t="s">
        <v>3280</v>
      </c>
      <c r="B5" s="193" t="str">
        <f>ANIO5R</f>
        <v>2014 ¹ (c)</v>
      </c>
      <c r="C5" s="193" t="str">
        <f>ANIO4R</f>
        <v>2015 ¹ (c)</v>
      </c>
      <c r="D5" s="193" t="str">
        <f>ANIO3R</f>
        <v>2016 ¹ (c)</v>
      </c>
      <c r="E5" s="193" t="str">
        <f>ANIO2R</f>
        <v>2017 ¹ (c)</v>
      </c>
      <c r="F5" s="193" t="str">
        <f>ANIO1R</f>
        <v>2018 ¹ (c)</v>
      </c>
      <c r="G5" s="51">
        <f>ANIO_INFORME</f>
        <v>2019</v>
      </c>
    </row>
    <row r="6" spans="1:7" ht="32.1" customHeight="1" x14ac:dyDescent="0.25">
      <c r="A6" s="196"/>
      <c r="B6" s="194"/>
      <c r="C6" s="194"/>
      <c r="D6" s="194"/>
      <c r="E6" s="194"/>
      <c r="F6" s="194"/>
      <c r="G6" s="88" t="s">
        <v>3286</v>
      </c>
    </row>
    <row r="7" spans="1:7" x14ac:dyDescent="0.25">
      <c r="A7" s="52" t="s">
        <v>460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0</v>
      </c>
      <c r="F31" s="61">
        <f t="shared" si="3"/>
        <v>0</v>
      </c>
      <c r="G31" s="61">
        <f t="shared" si="3"/>
        <v>0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2" t="s">
        <v>3284</v>
      </c>
      <c r="B39" s="192"/>
      <c r="C39" s="192"/>
      <c r="D39" s="192"/>
      <c r="E39" s="192"/>
      <c r="F39" s="192"/>
      <c r="G39" s="192"/>
    </row>
    <row r="40" spans="1:7" ht="15" customHeight="1" x14ac:dyDescent="0.25">
      <c r="A40" s="192" t="s">
        <v>3285</v>
      </c>
      <c r="B40" s="192"/>
      <c r="C40" s="192"/>
      <c r="D40" s="192"/>
      <c r="E40" s="192"/>
      <c r="F40" s="192"/>
      <c r="G40" s="192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0</v>
      </c>
      <c r="T2" s="18">
        <f>'Formato 7 c)'!F7</f>
        <v>0</v>
      </c>
      <c r="U2" s="18">
        <f>'Formato 7 c)'!G7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>
        <f>'Formato 7 c)'!F14</f>
        <v>0</v>
      </c>
      <c r="U9" s="18">
        <f>'Formato 7 c)'!G14</f>
        <v>0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0</v>
      </c>
      <c r="T23" s="18">
        <f>'Formato 7 c)'!F31</f>
        <v>0</v>
      </c>
      <c r="U23" s="18">
        <f>'Formato 7 c)'!G31</f>
        <v>0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activeCell="G8" sqref="G8:G15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8" t="s">
        <v>482</v>
      </c>
      <c r="B1" s="178"/>
      <c r="C1" s="178"/>
      <c r="D1" s="178"/>
      <c r="E1" s="178"/>
      <c r="F1" s="178"/>
      <c r="G1" s="178"/>
    </row>
    <row r="2" spans="1:7" ht="14.25" x14ac:dyDescent="0.45">
      <c r="A2" s="160" t="str">
        <f>ENTIDAD</f>
        <v>Gobierno del Estado de Guanajuato</v>
      </c>
      <c r="B2" s="161"/>
      <c r="C2" s="161"/>
      <c r="D2" s="161"/>
      <c r="E2" s="161"/>
      <c r="F2" s="161"/>
      <c r="G2" s="162"/>
    </row>
    <row r="3" spans="1:7" ht="14.25" x14ac:dyDescent="0.45">
      <c r="A3" s="163" t="s">
        <v>483</v>
      </c>
      <c r="B3" s="164"/>
      <c r="C3" s="164"/>
      <c r="D3" s="164"/>
      <c r="E3" s="164"/>
      <c r="F3" s="164"/>
      <c r="G3" s="165"/>
    </row>
    <row r="4" spans="1:7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x14ac:dyDescent="0.25">
      <c r="A5" s="197" t="s">
        <v>3134</v>
      </c>
      <c r="B5" s="193" t="str">
        <f>ANIO5R</f>
        <v>2014 ¹ (c)</v>
      </c>
      <c r="C5" s="193" t="str">
        <f>ANIO4R</f>
        <v>2015 ¹ (c)</v>
      </c>
      <c r="D5" s="193" t="str">
        <f>ANIO3R</f>
        <v>2016 ¹ (c)</v>
      </c>
      <c r="E5" s="193" t="str">
        <f>ANIO2R</f>
        <v>2017 ¹ (c)</v>
      </c>
      <c r="F5" s="193" t="str">
        <f>ANIO1R</f>
        <v>2018 ¹ (c)</v>
      </c>
      <c r="G5" s="51">
        <f>ANIO_INFORME</f>
        <v>2019</v>
      </c>
    </row>
    <row r="6" spans="1:7" ht="32.1" customHeight="1" x14ac:dyDescent="0.25">
      <c r="A6" s="198"/>
      <c r="B6" s="194"/>
      <c r="C6" s="194"/>
      <c r="D6" s="194"/>
      <c r="E6" s="194"/>
      <c r="F6" s="194"/>
      <c r="G6" s="88" t="s">
        <v>3287</v>
      </c>
    </row>
    <row r="7" spans="1:7" ht="14.25" x14ac:dyDescent="0.45">
      <c r="A7" s="52" t="s">
        <v>484</v>
      </c>
      <c r="B7" s="59">
        <f>SUM(B8:B16)</f>
        <v>0</v>
      </c>
      <c r="C7" s="59">
        <f t="shared" ref="C7:G7" si="0">SUM(C8:C16)</f>
        <v>1028908852.1471654</v>
      </c>
      <c r="D7" s="59">
        <f t="shared" si="0"/>
        <v>662033702.4987998</v>
      </c>
      <c r="E7" s="59">
        <f t="shared" si="0"/>
        <v>1308021982.1300001</v>
      </c>
      <c r="F7" s="59">
        <f t="shared" si="0"/>
        <v>1507119606.3499997</v>
      </c>
      <c r="G7" s="59">
        <f t="shared" si="0"/>
        <v>1548721634.1799989</v>
      </c>
    </row>
    <row r="8" spans="1:7" x14ac:dyDescent="0.25">
      <c r="A8" s="53" t="s">
        <v>446</v>
      </c>
      <c r="B8" s="60">
        <v>0</v>
      </c>
      <c r="C8" s="148">
        <v>698717640.04030406</v>
      </c>
      <c r="D8" s="148">
        <v>131374008.33879973</v>
      </c>
      <c r="E8" s="148">
        <v>727345184.53000009</v>
      </c>
      <c r="F8" s="148">
        <v>822822833.81999946</v>
      </c>
      <c r="G8" s="148">
        <v>949506847.02999926</v>
      </c>
    </row>
    <row r="9" spans="1:7" x14ac:dyDescent="0.25">
      <c r="A9" s="53" t="s">
        <v>447</v>
      </c>
      <c r="B9" s="60">
        <v>0</v>
      </c>
      <c r="C9" s="148">
        <v>37656024.182449989</v>
      </c>
      <c r="D9" s="148">
        <v>23542956.199999999</v>
      </c>
      <c r="E9" s="148">
        <v>53744761.110000007</v>
      </c>
      <c r="F9" s="148">
        <v>70775291.430000097</v>
      </c>
      <c r="G9" s="148">
        <v>63764415.470000073</v>
      </c>
    </row>
    <row r="10" spans="1:7" x14ac:dyDescent="0.25">
      <c r="A10" s="53" t="s">
        <v>448</v>
      </c>
      <c r="B10" s="60">
        <v>0</v>
      </c>
      <c r="C10" s="148">
        <v>121371314.8465915</v>
      </c>
      <c r="D10" s="148">
        <v>94942261.379999995</v>
      </c>
      <c r="E10" s="148">
        <v>215536069.94000003</v>
      </c>
      <c r="F10" s="148">
        <v>281159304.73000008</v>
      </c>
      <c r="G10" s="148">
        <v>291062466.48999971</v>
      </c>
    </row>
    <row r="11" spans="1:7" x14ac:dyDescent="0.25">
      <c r="A11" s="53" t="s">
        <v>449</v>
      </c>
      <c r="B11" s="60">
        <v>0</v>
      </c>
      <c r="C11" s="148">
        <v>161340381.27706003</v>
      </c>
      <c r="D11" s="148">
        <v>59393110.289999999</v>
      </c>
      <c r="E11" s="148">
        <v>149220342.77999997</v>
      </c>
      <c r="F11" s="148">
        <v>128846208.31000006</v>
      </c>
      <c r="G11" s="148">
        <v>96157858.830000028</v>
      </c>
    </row>
    <row r="12" spans="1:7" x14ac:dyDescent="0.25">
      <c r="A12" s="53" t="s">
        <v>450</v>
      </c>
      <c r="B12" s="60">
        <v>0</v>
      </c>
      <c r="C12" s="148">
        <v>8291117.3907600008</v>
      </c>
      <c r="D12" s="148">
        <v>151156505.88999999</v>
      </c>
      <c r="E12" s="148">
        <v>50107821.29999999</v>
      </c>
      <c r="F12" s="148">
        <v>124609037.61000006</v>
      </c>
      <c r="G12" s="148">
        <v>81738164.699999914</v>
      </c>
    </row>
    <row r="13" spans="1:7" x14ac:dyDescent="0.25">
      <c r="A13" s="53" t="s">
        <v>451</v>
      </c>
      <c r="B13" s="60">
        <v>0</v>
      </c>
      <c r="C13" s="148">
        <v>1532374.4100000001</v>
      </c>
      <c r="D13" s="148">
        <v>201393184.02000007</v>
      </c>
      <c r="E13" s="148">
        <v>112067802.47000001</v>
      </c>
      <c r="F13" s="148">
        <v>78906930.450000003</v>
      </c>
      <c r="G13" s="148">
        <v>59991881.659999989</v>
      </c>
    </row>
    <row r="14" spans="1:7" x14ac:dyDescent="0.25">
      <c r="A14" s="53" t="s">
        <v>452</v>
      </c>
      <c r="B14" s="60">
        <v>0</v>
      </c>
      <c r="C14" s="148">
        <v>0</v>
      </c>
      <c r="D14" s="148">
        <v>231676.38</v>
      </c>
      <c r="E14" s="148">
        <v>0</v>
      </c>
      <c r="F14" s="148">
        <v>0</v>
      </c>
      <c r="G14" s="148">
        <v>6500000</v>
      </c>
    </row>
    <row r="15" spans="1:7" x14ac:dyDescent="0.25">
      <c r="A15" s="53" t="s">
        <v>453</v>
      </c>
      <c r="B15" s="60">
        <v>0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x14ac:dyDescent="0.25">
      <c r="A16" s="53" t="s">
        <v>454</v>
      </c>
      <c r="B16" s="60">
        <v>0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485</v>
      </c>
      <c r="B18" s="61">
        <f>SUM(B19:B27)</f>
        <v>0</v>
      </c>
      <c r="C18" s="61">
        <f t="shared" ref="C18:G18" si="1">SUM(C19:C27)</f>
        <v>2015807402.9881349</v>
      </c>
      <c r="D18" s="61">
        <f t="shared" si="1"/>
        <v>2559333252.9422998</v>
      </c>
      <c r="E18" s="61">
        <f t="shared" si="1"/>
        <v>1914373628.95</v>
      </c>
      <c r="F18" s="61">
        <f t="shared" si="1"/>
        <v>2023475534.7299986</v>
      </c>
      <c r="G18" s="61">
        <f t="shared" si="1"/>
        <v>2049786632.1100001</v>
      </c>
    </row>
    <row r="19" spans="1:7" x14ac:dyDescent="0.25">
      <c r="A19" s="53" t="s">
        <v>446</v>
      </c>
      <c r="B19" s="60">
        <v>0</v>
      </c>
      <c r="C19" s="148">
        <v>1109839134.5343962</v>
      </c>
      <c r="D19" s="148">
        <v>1855729649.0212002</v>
      </c>
      <c r="E19" s="148">
        <v>1334164885.49</v>
      </c>
      <c r="F19" s="148">
        <v>1413017104.6899986</v>
      </c>
      <c r="G19" s="148">
        <v>1777626279.0599999</v>
      </c>
    </row>
    <row r="20" spans="1:7" x14ac:dyDescent="0.25">
      <c r="A20" s="53" t="s">
        <v>447</v>
      </c>
      <c r="B20" s="60">
        <v>0</v>
      </c>
      <c r="C20" s="148">
        <v>61412298.987549976</v>
      </c>
      <c r="D20" s="148">
        <v>69853166.788599998</v>
      </c>
      <c r="E20" s="148">
        <v>51905322.640000001</v>
      </c>
      <c r="F20" s="148">
        <v>51170361.079999954</v>
      </c>
      <c r="G20" s="148">
        <v>63427987.380000003</v>
      </c>
    </row>
    <row r="21" spans="1:7" x14ac:dyDescent="0.25">
      <c r="A21" s="53" t="s">
        <v>448</v>
      </c>
      <c r="B21" s="60">
        <v>0</v>
      </c>
      <c r="C21" s="148">
        <v>246318170.72400865</v>
      </c>
      <c r="D21" s="148">
        <v>243460785.87729996</v>
      </c>
      <c r="E21" s="148">
        <v>111459996.03999998</v>
      </c>
      <c r="F21" s="148">
        <v>69315904.649999931</v>
      </c>
      <c r="G21" s="148">
        <v>80685847.199999988</v>
      </c>
    </row>
    <row r="22" spans="1:7" x14ac:dyDescent="0.25">
      <c r="A22" s="53" t="s">
        <v>449</v>
      </c>
      <c r="B22" s="60">
        <v>0</v>
      </c>
      <c r="C22" s="148">
        <v>185466753.13293999</v>
      </c>
      <c r="D22" s="148">
        <v>302313020.51999998</v>
      </c>
      <c r="E22" s="148">
        <v>260444835.19000003</v>
      </c>
      <c r="F22" s="148">
        <v>343452777.21000004</v>
      </c>
      <c r="G22" s="148">
        <v>9900722.6199999992</v>
      </c>
    </row>
    <row r="23" spans="1:7" x14ac:dyDescent="0.25">
      <c r="A23" s="53" t="s">
        <v>450</v>
      </c>
      <c r="B23" s="60">
        <v>0</v>
      </c>
      <c r="C23" s="148">
        <v>260016724.88924003</v>
      </c>
      <c r="D23" s="148">
        <v>52041887.445199996</v>
      </c>
      <c r="E23" s="148">
        <v>61573395.25</v>
      </c>
      <c r="F23" s="148">
        <v>35479575.700000003</v>
      </c>
      <c r="G23" s="148">
        <v>28907668.909999974</v>
      </c>
    </row>
    <row r="24" spans="1:7" x14ac:dyDescent="0.25">
      <c r="A24" s="53" t="s">
        <v>451</v>
      </c>
      <c r="B24" s="60">
        <v>0</v>
      </c>
      <c r="C24" s="148">
        <v>152754320.72000003</v>
      </c>
      <c r="D24" s="148">
        <v>35934743.289999999</v>
      </c>
      <c r="E24" s="148">
        <v>94825194.339999989</v>
      </c>
      <c r="F24" s="148">
        <v>111039811.39999999</v>
      </c>
      <c r="G24" s="148">
        <v>89238126.939999998</v>
      </c>
    </row>
    <row r="25" spans="1:7" x14ac:dyDescent="0.25">
      <c r="A25" s="53" t="s">
        <v>452</v>
      </c>
      <c r="B25" s="60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</row>
    <row r="26" spans="1:7" x14ac:dyDescent="0.25">
      <c r="A26" s="53" t="s">
        <v>456</v>
      </c>
      <c r="B26" s="60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</row>
    <row r="27" spans="1:7" x14ac:dyDescent="0.25">
      <c r="A27" s="53" t="s">
        <v>454</v>
      </c>
      <c r="B27" s="60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0</v>
      </c>
      <c r="C29" s="60">
        <f t="shared" ref="C29:G29" si="2">C7+C18</f>
        <v>3044716255.1353002</v>
      </c>
      <c r="D29" s="60">
        <f t="shared" si="2"/>
        <v>3221366955.4410996</v>
      </c>
      <c r="E29" s="60">
        <f t="shared" si="2"/>
        <v>3222395611.0799999</v>
      </c>
      <c r="F29" s="60">
        <f t="shared" si="2"/>
        <v>3530595141.079998</v>
      </c>
      <c r="G29" s="60">
        <f t="shared" si="2"/>
        <v>3598508266.289999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92" t="s">
        <v>3284</v>
      </c>
      <c r="B32" s="192"/>
      <c r="C32" s="192"/>
      <c r="D32" s="192"/>
      <c r="E32" s="192"/>
      <c r="F32" s="192"/>
      <c r="G32" s="192"/>
    </row>
    <row r="33" spans="1:7" x14ac:dyDescent="0.25">
      <c r="A33" s="192" t="s">
        <v>3285</v>
      </c>
      <c r="B33" s="192"/>
      <c r="C33" s="192"/>
      <c r="D33" s="192"/>
      <c r="E33" s="192"/>
      <c r="F33" s="192"/>
      <c r="G33" s="192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0</v>
      </c>
      <c r="Q2" s="18">
        <f>'Formato 7 d)'!C7</f>
        <v>1028908852.1471654</v>
      </c>
      <c r="R2" s="18">
        <f>'Formato 7 d)'!D7</f>
        <v>662033702.4987998</v>
      </c>
      <c r="S2" s="18">
        <f>'Formato 7 d)'!E7</f>
        <v>1308021982.1300001</v>
      </c>
      <c r="T2" s="18">
        <f>'Formato 7 d)'!F7</f>
        <v>1507119606.3499997</v>
      </c>
      <c r="U2" s="18">
        <f>'Formato 7 d)'!G7</f>
        <v>1548721634.1799989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0</v>
      </c>
      <c r="Q3" s="18">
        <f>'Formato 7 d)'!C8</f>
        <v>698717640.04030406</v>
      </c>
      <c r="R3" s="18">
        <f>'Formato 7 d)'!D8</f>
        <v>131374008.33879973</v>
      </c>
      <c r="S3" s="18">
        <f>'Formato 7 d)'!E8</f>
        <v>727345184.53000009</v>
      </c>
      <c r="T3" s="18">
        <f>'Formato 7 d)'!F8</f>
        <v>822822833.81999946</v>
      </c>
      <c r="U3" s="18">
        <f>'Formato 7 d)'!G8</f>
        <v>949506847.02999926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0</v>
      </c>
      <c r="Q4" s="18">
        <f>'Formato 7 d)'!C9</f>
        <v>37656024.182449989</v>
      </c>
      <c r="R4" s="18">
        <f>'Formato 7 d)'!D9</f>
        <v>23542956.199999999</v>
      </c>
      <c r="S4" s="18">
        <f>'Formato 7 d)'!E9</f>
        <v>53744761.110000007</v>
      </c>
      <c r="T4" s="18">
        <f>'Formato 7 d)'!F9</f>
        <v>70775291.430000097</v>
      </c>
      <c r="U4" s="18">
        <f>'Formato 7 d)'!G9</f>
        <v>63764415.470000073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0</v>
      </c>
      <c r="Q5" s="18">
        <f>'Formato 7 d)'!C10</f>
        <v>121371314.8465915</v>
      </c>
      <c r="R5" s="18">
        <f>'Formato 7 d)'!D10</f>
        <v>94942261.379999995</v>
      </c>
      <c r="S5" s="18">
        <f>'Formato 7 d)'!E10</f>
        <v>215536069.94000003</v>
      </c>
      <c r="T5" s="18">
        <f>'Formato 7 d)'!F10</f>
        <v>281159304.73000008</v>
      </c>
      <c r="U5" s="18">
        <f>'Formato 7 d)'!G10</f>
        <v>291062466.48999971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0</v>
      </c>
      <c r="Q6" s="18">
        <f>'Formato 7 d)'!C11</f>
        <v>161340381.27706003</v>
      </c>
      <c r="R6" s="18">
        <f>'Formato 7 d)'!D11</f>
        <v>59393110.289999999</v>
      </c>
      <c r="S6" s="18">
        <f>'Formato 7 d)'!E11</f>
        <v>149220342.77999997</v>
      </c>
      <c r="T6" s="18">
        <f>'Formato 7 d)'!F11</f>
        <v>128846208.31000006</v>
      </c>
      <c r="U6" s="18">
        <f>'Formato 7 d)'!G11</f>
        <v>96157858.830000028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0</v>
      </c>
      <c r="Q7" s="18">
        <f>'Formato 7 d)'!C12</f>
        <v>8291117.3907600008</v>
      </c>
      <c r="R7" s="18">
        <f>'Formato 7 d)'!D12</f>
        <v>151156505.88999999</v>
      </c>
      <c r="S7" s="18">
        <f>'Formato 7 d)'!E12</f>
        <v>50107821.29999999</v>
      </c>
      <c r="T7" s="18">
        <f>'Formato 7 d)'!F12</f>
        <v>124609037.61000006</v>
      </c>
      <c r="U7" s="18">
        <f>'Formato 7 d)'!G12</f>
        <v>81738164.699999914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1532374.4100000001</v>
      </c>
      <c r="R8" s="18">
        <f>'Formato 7 d)'!D13</f>
        <v>201393184.02000007</v>
      </c>
      <c r="S8" s="18">
        <f>'Formato 7 d)'!E13</f>
        <v>112067802.47000001</v>
      </c>
      <c r="T8" s="18">
        <f>'Formato 7 d)'!F13</f>
        <v>78906930.450000003</v>
      </c>
      <c r="U8" s="18">
        <f>'Formato 7 d)'!G13</f>
        <v>59991881.659999989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231676.38</v>
      </c>
      <c r="S9" s="18">
        <f>'Formato 7 d)'!E14</f>
        <v>0</v>
      </c>
      <c r="T9" s="18">
        <f>'Formato 7 d)'!F14</f>
        <v>0</v>
      </c>
      <c r="U9" s="18">
        <f>'Formato 7 d)'!G14</f>
        <v>6500000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0</v>
      </c>
      <c r="Q12" s="18">
        <f>'Formato 7 d)'!C18</f>
        <v>2015807402.9881349</v>
      </c>
      <c r="R12" s="18">
        <f>'Formato 7 d)'!D18</f>
        <v>2559333252.9422998</v>
      </c>
      <c r="S12" s="18">
        <f>'Formato 7 d)'!E18</f>
        <v>1914373628.95</v>
      </c>
      <c r="T12" s="18">
        <f>'Formato 7 d)'!F18</f>
        <v>2023475534.7299986</v>
      </c>
      <c r="U12" s="18">
        <f>'Formato 7 d)'!G18</f>
        <v>2049786632.1100001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1109839134.5343962</v>
      </c>
      <c r="R13" s="18">
        <f>'Formato 7 d)'!D19</f>
        <v>1855729649.0212002</v>
      </c>
      <c r="S13" s="18">
        <f>'Formato 7 d)'!E19</f>
        <v>1334164885.49</v>
      </c>
      <c r="T13" s="18">
        <f>'Formato 7 d)'!F19</f>
        <v>1413017104.6899986</v>
      </c>
      <c r="U13" s="18">
        <f>'Formato 7 d)'!G19</f>
        <v>1777626279.0599999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61412298.987549976</v>
      </c>
      <c r="R14" s="18">
        <f>'Formato 7 d)'!D20</f>
        <v>69853166.788599998</v>
      </c>
      <c r="S14" s="18">
        <f>'Formato 7 d)'!E20</f>
        <v>51905322.640000001</v>
      </c>
      <c r="T14" s="18">
        <f>'Formato 7 d)'!F20</f>
        <v>51170361.079999954</v>
      </c>
      <c r="U14" s="18">
        <f>'Formato 7 d)'!G20</f>
        <v>63427987.380000003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246318170.72400865</v>
      </c>
      <c r="R15" s="18">
        <f>'Formato 7 d)'!D21</f>
        <v>243460785.87729996</v>
      </c>
      <c r="S15" s="18">
        <f>'Formato 7 d)'!E21</f>
        <v>111459996.03999998</v>
      </c>
      <c r="T15" s="18">
        <f>'Formato 7 d)'!F21</f>
        <v>69315904.649999931</v>
      </c>
      <c r="U15" s="18">
        <f>'Formato 7 d)'!G21</f>
        <v>80685847.199999988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185466753.13293999</v>
      </c>
      <c r="R16" s="18">
        <f>'Formato 7 d)'!D22</f>
        <v>302313020.51999998</v>
      </c>
      <c r="S16" s="18">
        <f>'Formato 7 d)'!E22</f>
        <v>260444835.19000003</v>
      </c>
      <c r="T16" s="18">
        <f>'Formato 7 d)'!F22</f>
        <v>343452777.21000004</v>
      </c>
      <c r="U16" s="18">
        <f>'Formato 7 d)'!G22</f>
        <v>9900722.6199999992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260016724.88924003</v>
      </c>
      <c r="R17" s="18">
        <f>'Formato 7 d)'!D23</f>
        <v>52041887.445199996</v>
      </c>
      <c r="S17" s="18">
        <f>'Formato 7 d)'!E23</f>
        <v>61573395.25</v>
      </c>
      <c r="T17" s="18">
        <f>'Formato 7 d)'!F23</f>
        <v>35479575.700000003</v>
      </c>
      <c r="U17" s="18">
        <f>'Formato 7 d)'!G23</f>
        <v>28907668.909999974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0</v>
      </c>
      <c r="Q18" s="18">
        <f>'Formato 7 d)'!C24</f>
        <v>152754320.72000003</v>
      </c>
      <c r="R18" s="18">
        <f>'Formato 7 d)'!D24</f>
        <v>35934743.289999999</v>
      </c>
      <c r="S18" s="18">
        <f>'Formato 7 d)'!E24</f>
        <v>94825194.339999989</v>
      </c>
      <c r="T18" s="18">
        <f>'Formato 7 d)'!F24</f>
        <v>111039811.39999999</v>
      </c>
      <c r="U18" s="18">
        <f>'Formato 7 d)'!G24</f>
        <v>89238126.939999998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0</v>
      </c>
      <c r="Q22" s="18">
        <f>'Formato 7 d)'!C29</f>
        <v>3044716255.1353002</v>
      </c>
      <c r="R22" s="18">
        <f>'Formato 7 d)'!D29</f>
        <v>3221366955.4410996</v>
      </c>
      <c r="S22" s="18">
        <f>'Formato 7 d)'!E29</f>
        <v>3222395611.0799999</v>
      </c>
      <c r="T22" s="18">
        <f>'Formato 7 d)'!F29</f>
        <v>3530595141.079998</v>
      </c>
      <c r="U22" s="18">
        <f>'Formato 7 d)'!G29</f>
        <v>3598508266.289999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ht="14.25" x14ac:dyDescent="0.4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2" t="s">
        <v>487</v>
      </c>
      <c r="B1" s="172"/>
      <c r="C1" s="172"/>
      <c r="D1" s="172"/>
      <c r="E1" s="172"/>
      <c r="F1" s="172"/>
      <c r="G1" s="111"/>
    </row>
    <row r="2" spans="1:7" ht="14.25" x14ac:dyDescent="0.45">
      <c r="A2" s="160" t="str">
        <f>ENTE_PUBLICO</f>
        <v>Universidad de Guanajuato, Gobierno del Estado de Guanajuato</v>
      </c>
      <c r="B2" s="161"/>
      <c r="C2" s="161"/>
      <c r="D2" s="161"/>
      <c r="E2" s="161"/>
      <c r="F2" s="162"/>
    </row>
    <row r="3" spans="1:7" ht="14.25" x14ac:dyDescent="0.45">
      <c r="A3" s="169" t="s">
        <v>488</v>
      </c>
      <c r="B3" s="170"/>
      <c r="C3" s="170"/>
      <c r="D3" s="170"/>
      <c r="E3" s="170"/>
      <c r="F3" s="171"/>
    </row>
    <row r="4" spans="1:7" ht="28.5" x14ac:dyDescent="0.4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ht="14.25" x14ac:dyDescent="0.45">
      <c r="A5" s="135" t="s">
        <v>494</v>
      </c>
      <c r="B5" s="5"/>
      <c r="C5" s="5"/>
      <c r="D5" s="5"/>
      <c r="E5" s="5"/>
      <c r="F5" s="5"/>
    </row>
    <row r="6" spans="1:7" ht="30" x14ac:dyDescent="0.25">
      <c r="A6" s="136" t="s">
        <v>495</v>
      </c>
      <c r="B6" s="60"/>
      <c r="C6" s="60"/>
      <c r="D6" s="60"/>
      <c r="E6" s="60"/>
      <c r="F6" s="60"/>
    </row>
    <row r="7" spans="1:7" x14ac:dyDescent="0.25">
      <c r="A7" s="136" t="s">
        <v>496</v>
      </c>
      <c r="B7" s="60"/>
      <c r="C7" s="60"/>
      <c r="D7" s="60"/>
      <c r="E7" s="60"/>
      <c r="F7" s="60"/>
    </row>
    <row r="8" spans="1:7" ht="14.25" x14ac:dyDescent="0.45">
      <c r="A8" s="137"/>
      <c r="B8" s="54"/>
      <c r="C8" s="54"/>
      <c r="D8" s="54"/>
      <c r="E8" s="54"/>
      <c r="F8" s="54"/>
    </row>
    <row r="9" spans="1:7" x14ac:dyDescent="0.25">
      <c r="A9" s="135" t="s">
        <v>497</v>
      </c>
      <c r="B9" s="54"/>
      <c r="C9" s="54"/>
      <c r="D9" s="54"/>
      <c r="E9" s="54"/>
      <c r="F9" s="54"/>
    </row>
    <row r="10" spans="1:7" ht="14.25" x14ac:dyDescent="0.45">
      <c r="A10" s="136" t="s">
        <v>498</v>
      </c>
      <c r="B10" s="60"/>
      <c r="C10" s="60"/>
      <c r="D10" s="60"/>
      <c r="E10" s="60"/>
      <c r="F10" s="60"/>
    </row>
    <row r="11" spans="1:7" x14ac:dyDescent="0.25">
      <c r="A11" s="138" t="s">
        <v>499</v>
      </c>
      <c r="B11" s="60"/>
      <c r="C11" s="60"/>
      <c r="D11" s="60"/>
      <c r="E11" s="60"/>
      <c r="F11" s="60"/>
    </row>
    <row r="12" spans="1:7" x14ac:dyDescent="0.25">
      <c r="A12" s="138" t="s">
        <v>500</v>
      </c>
      <c r="B12" s="60"/>
      <c r="C12" s="60"/>
      <c r="D12" s="60"/>
      <c r="E12" s="60"/>
      <c r="F12" s="60"/>
    </row>
    <row r="13" spans="1:7" ht="14.25" x14ac:dyDescent="0.45">
      <c r="A13" s="138" t="s">
        <v>501</v>
      </c>
      <c r="B13" s="60"/>
      <c r="C13" s="60"/>
      <c r="D13" s="60"/>
      <c r="E13" s="60"/>
      <c r="F13" s="60"/>
    </row>
    <row r="14" spans="1:7" ht="14.25" x14ac:dyDescent="0.45">
      <c r="A14" s="136" t="s">
        <v>502</v>
      </c>
      <c r="B14" s="60"/>
      <c r="C14" s="60"/>
      <c r="D14" s="60"/>
      <c r="E14" s="60"/>
      <c r="F14" s="60"/>
    </row>
    <row r="15" spans="1:7" x14ac:dyDescent="0.25">
      <c r="A15" s="138" t="s">
        <v>499</v>
      </c>
      <c r="B15" s="60"/>
      <c r="C15" s="60"/>
      <c r="D15" s="60"/>
      <c r="E15" s="60"/>
      <c r="F15" s="60"/>
    </row>
    <row r="16" spans="1:7" x14ac:dyDescent="0.25">
      <c r="A16" s="138" t="s">
        <v>500</v>
      </c>
      <c r="B16" s="60"/>
      <c r="C16" s="60"/>
      <c r="D16" s="60"/>
      <c r="E16" s="60"/>
      <c r="F16" s="60"/>
    </row>
    <row r="17" spans="1:6" ht="14.25" x14ac:dyDescent="0.45">
      <c r="A17" s="138" t="s">
        <v>501</v>
      </c>
      <c r="B17" s="60"/>
      <c r="C17" s="60"/>
      <c r="D17" s="60"/>
      <c r="E17" s="60"/>
      <c r="F17" s="60"/>
    </row>
    <row r="18" spans="1:6" ht="14.25" x14ac:dyDescent="0.45">
      <c r="A18" s="136" t="s">
        <v>503</v>
      </c>
      <c r="B18" s="144"/>
      <c r="C18" s="60"/>
      <c r="D18" s="60"/>
      <c r="E18" s="60"/>
      <c r="F18" s="60"/>
    </row>
    <row r="19" spans="1:6" x14ac:dyDescent="0.25">
      <c r="A19" s="136" t="s">
        <v>504</v>
      </c>
      <c r="B19" s="60"/>
      <c r="C19" s="60"/>
      <c r="D19" s="60"/>
      <c r="E19" s="60"/>
      <c r="F19" s="60"/>
    </row>
    <row r="20" spans="1:6" x14ac:dyDescent="0.25">
      <c r="A20" s="136" t="s">
        <v>505</v>
      </c>
      <c r="B20" s="145"/>
      <c r="C20" s="145"/>
      <c r="D20" s="145"/>
      <c r="E20" s="145"/>
      <c r="F20" s="145"/>
    </row>
    <row r="21" spans="1:6" x14ac:dyDescent="0.25">
      <c r="A21" s="136" t="s">
        <v>506</v>
      </c>
      <c r="B21" s="145"/>
      <c r="C21" s="145"/>
      <c r="D21" s="145"/>
      <c r="E21" s="145"/>
      <c r="F21" s="145"/>
    </row>
    <row r="22" spans="1:6" ht="14.25" x14ac:dyDescent="0.45">
      <c r="A22" s="64" t="s">
        <v>507</v>
      </c>
      <c r="B22" s="145"/>
      <c r="C22" s="145"/>
      <c r="D22" s="145"/>
      <c r="E22" s="145"/>
      <c r="F22" s="145"/>
    </row>
    <row r="23" spans="1:6" ht="14.25" x14ac:dyDescent="0.45">
      <c r="A23" s="64" t="s">
        <v>508</v>
      </c>
      <c r="B23" s="145"/>
      <c r="C23" s="145"/>
      <c r="D23" s="145"/>
      <c r="E23" s="145"/>
      <c r="F23" s="145"/>
    </row>
    <row r="24" spans="1:6" x14ac:dyDescent="0.25">
      <c r="A24" s="64" t="s">
        <v>509</v>
      </c>
      <c r="B24" s="146"/>
      <c r="C24" s="60"/>
      <c r="D24" s="60"/>
      <c r="E24" s="60"/>
      <c r="F24" s="60"/>
    </row>
    <row r="25" spans="1:6" ht="14.25" x14ac:dyDescent="0.45">
      <c r="A25" s="136" t="s">
        <v>510</v>
      </c>
      <c r="B25" s="146"/>
      <c r="C25" s="60"/>
      <c r="D25" s="60"/>
      <c r="E25" s="60"/>
      <c r="F25" s="60"/>
    </row>
    <row r="26" spans="1:6" ht="14.25" x14ac:dyDescent="0.45">
      <c r="A26" s="137"/>
      <c r="B26" s="54"/>
      <c r="C26" s="54"/>
      <c r="D26" s="54"/>
      <c r="E26" s="54"/>
      <c r="F26" s="54"/>
    </row>
    <row r="27" spans="1:6" ht="14.25" x14ac:dyDescent="0.45">
      <c r="A27" s="135" t="s">
        <v>511</v>
      </c>
      <c r="B27" s="54"/>
      <c r="C27" s="54"/>
      <c r="D27" s="54"/>
      <c r="E27" s="54"/>
      <c r="F27" s="54"/>
    </row>
    <row r="28" spans="1:6" ht="14.25" x14ac:dyDescent="0.45">
      <c r="A28" s="136" t="s">
        <v>512</v>
      </c>
      <c r="B28" s="60"/>
      <c r="C28" s="60"/>
      <c r="D28" s="60"/>
      <c r="E28" s="60"/>
      <c r="F28" s="60"/>
    </row>
    <row r="29" spans="1:6" ht="14.25" x14ac:dyDescent="0.45">
      <c r="A29" s="137"/>
      <c r="B29" s="54"/>
      <c r="C29" s="54"/>
      <c r="D29" s="54"/>
      <c r="E29" s="54"/>
      <c r="F29" s="54"/>
    </row>
    <row r="30" spans="1:6" x14ac:dyDescent="0.25">
      <c r="A30" s="135" t="s">
        <v>513</v>
      </c>
      <c r="B30" s="54"/>
      <c r="C30" s="54"/>
      <c r="D30" s="54"/>
      <c r="E30" s="54"/>
      <c r="F30" s="54"/>
    </row>
    <row r="31" spans="1:6" x14ac:dyDescent="0.25">
      <c r="A31" s="136" t="s">
        <v>498</v>
      </c>
      <c r="B31" s="60"/>
      <c r="C31" s="60"/>
      <c r="D31" s="60"/>
      <c r="E31" s="60"/>
      <c r="F31" s="60"/>
    </row>
    <row r="32" spans="1:6" x14ac:dyDescent="0.25">
      <c r="A32" s="136" t="s">
        <v>502</v>
      </c>
      <c r="B32" s="60"/>
      <c r="C32" s="60"/>
      <c r="D32" s="60"/>
      <c r="E32" s="60"/>
      <c r="F32" s="60"/>
    </row>
    <row r="33" spans="1:6" x14ac:dyDescent="0.25">
      <c r="A33" s="136" t="s">
        <v>514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515</v>
      </c>
      <c r="B35" s="54"/>
      <c r="C35" s="54"/>
      <c r="D35" s="54"/>
      <c r="E35" s="54"/>
      <c r="F35" s="54"/>
    </row>
    <row r="36" spans="1:6" x14ac:dyDescent="0.25">
      <c r="A36" s="136" t="s">
        <v>516</v>
      </c>
      <c r="B36" s="60"/>
      <c r="C36" s="60"/>
      <c r="D36" s="60"/>
      <c r="E36" s="60"/>
      <c r="F36" s="60"/>
    </row>
    <row r="37" spans="1:6" x14ac:dyDescent="0.25">
      <c r="A37" s="136" t="s">
        <v>517</v>
      </c>
      <c r="B37" s="60"/>
      <c r="C37" s="60"/>
      <c r="D37" s="60"/>
      <c r="E37" s="60"/>
      <c r="F37" s="60"/>
    </row>
    <row r="38" spans="1:6" x14ac:dyDescent="0.25">
      <c r="A38" s="136" t="s">
        <v>518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519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520</v>
      </c>
      <c r="B42" s="54"/>
      <c r="C42" s="54"/>
      <c r="D42" s="54"/>
      <c r="E42" s="54"/>
      <c r="F42" s="54"/>
    </row>
    <row r="43" spans="1:6" x14ac:dyDescent="0.25">
      <c r="A43" s="136" t="s">
        <v>521</v>
      </c>
      <c r="B43" s="60"/>
      <c r="C43" s="60"/>
      <c r="D43" s="60"/>
      <c r="E43" s="60"/>
      <c r="F43" s="60"/>
    </row>
    <row r="44" spans="1:6" x14ac:dyDescent="0.25">
      <c r="A44" s="136" t="s">
        <v>522</v>
      </c>
      <c r="B44" s="60"/>
      <c r="C44" s="60"/>
      <c r="D44" s="60"/>
      <c r="E44" s="60"/>
      <c r="F44" s="60"/>
    </row>
    <row r="45" spans="1:6" x14ac:dyDescent="0.25">
      <c r="A45" s="136" t="s">
        <v>523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5"/>
      <c r="C48" s="145"/>
      <c r="D48" s="145"/>
      <c r="E48" s="145"/>
      <c r="F48" s="145"/>
    </row>
    <row r="49" spans="1:6" x14ac:dyDescent="0.25">
      <c r="A49" s="64" t="s">
        <v>523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525</v>
      </c>
      <c r="B51" s="54"/>
      <c r="C51" s="54"/>
      <c r="D51" s="54"/>
      <c r="E51" s="54"/>
      <c r="F51" s="54"/>
    </row>
    <row r="52" spans="1:6" x14ac:dyDescent="0.25">
      <c r="A52" s="136" t="s">
        <v>522</v>
      </c>
      <c r="B52" s="60"/>
      <c r="C52" s="60"/>
      <c r="D52" s="60"/>
      <c r="E52" s="60"/>
      <c r="F52" s="60"/>
    </row>
    <row r="53" spans="1:6" x14ac:dyDescent="0.25">
      <c r="A53" s="136" t="s">
        <v>523</v>
      </c>
      <c r="B53" s="60"/>
      <c r="C53" s="60"/>
      <c r="D53" s="60"/>
      <c r="E53" s="60"/>
      <c r="F53" s="60"/>
    </row>
    <row r="54" spans="1:6" x14ac:dyDescent="0.25">
      <c r="A54" s="136" t="s">
        <v>526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527</v>
      </c>
      <c r="B56" s="54"/>
      <c r="C56" s="54"/>
      <c r="D56" s="54"/>
      <c r="E56" s="54"/>
      <c r="F56" s="54"/>
    </row>
    <row r="57" spans="1:6" x14ac:dyDescent="0.25">
      <c r="A57" s="136" t="s">
        <v>522</v>
      </c>
      <c r="B57" s="60"/>
      <c r="C57" s="60"/>
      <c r="D57" s="60"/>
      <c r="E57" s="60"/>
      <c r="F57" s="60"/>
    </row>
    <row r="58" spans="1:6" x14ac:dyDescent="0.25">
      <c r="A58" s="136" t="s">
        <v>523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528</v>
      </c>
      <c r="B60" s="54"/>
      <c r="C60" s="54"/>
      <c r="D60" s="54"/>
      <c r="E60" s="54"/>
      <c r="F60" s="54"/>
    </row>
    <row r="61" spans="1:6" x14ac:dyDescent="0.25">
      <c r="A61" s="136" t="s">
        <v>529</v>
      </c>
      <c r="B61" s="60"/>
      <c r="C61" s="60"/>
      <c r="D61" s="60"/>
      <c r="E61" s="60"/>
      <c r="F61" s="60"/>
    </row>
    <row r="62" spans="1:6" x14ac:dyDescent="0.25">
      <c r="A62" s="136" t="s">
        <v>530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531</v>
      </c>
      <c r="B64" s="54"/>
      <c r="C64" s="54"/>
      <c r="D64" s="54"/>
      <c r="E64" s="54"/>
      <c r="F64" s="54"/>
    </row>
    <row r="65" spans="1:6" x14ac:dyDescent="0.25">
      <c r="A65" s="136" t="s">
        <v>532</v>
      </c>
      <c r="B65" s="60"/>
      <c r="C65" s="60"/>
      <c r="D65" s="60"/>
      <c r="E65" s="60"/>
      <c r="F65" s="60"/>
    </row>
    <row r="66" spans="1:6" x14ac:dyDescent="0.25">
      <c r="A66" s="136" t="s">
        <v>533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opLeftCell="A11" zoomScale="90" zoomScaleNormal="90" workbookViewId="0">
      <selection activeCell="B49" sqref="B49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2" t="s">
        <v>537</v>
      </c>
      <c r="B1" s="172"/>
      <c r="C1" s="172"/>
      <c r="D1" s="172"/>
      <c r="E1" s="172"/>
      <c r="F1" s="172"/>
    </row>
    <row r="2" spans="1:6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2"/>
    </row>
    <row r="3" spans="1:6" x14ac:dyDescent="0.25">
      <c r="A3" s="163" t="s">
        <v>117</v>
      </c>
      <c r="B3" s="164"/>
      <c r="C3" s="164"/>
      <c r="D3" s="164"/>
      <c r="E3" s="164"/>
      <c r="F3" s="165"/>
    </row>
    <row r="4" spans="1:6" ht="14.25" x14ac:dyDescent="0.45">
      <c r="A4" s="166" t="str">
        <f>PERIODO_INFORME</f>
        <v>Al 31 de diciembre de 2018 y al 31 de diciembre de 2019 (b)</v>
      </c>
      <c r="B4" s="167"/>
      <c r="C4" s="167"/>
      <c r="D4" s="167"/>
      <c r="E4" s="167"/>
      <c r="F4" s="168"/>
    </row>
    <row r="5" spans="1:6" ht="14.25" x14ac:dyDescent="0.45">
      <c r="A5" s="169" t="s">
        <v>118</v>
      </c>
      <c r="B5" s="170"/>
      <c r="C5" s="170"/>
      <c r="D5" s="170"/>
      <c r="E5" s="170"/>
      <c r="F5" s="171"/>
    </row>
    <row r="6" spans="1:6" s="3" customFormat="1" ht="28.5" x14ac:dyDescent="0.45">
      <c r="A6" s="132" t="s">
        <v>3276</v>
      </c>
      <c r="B6" s="133" t="str">
        <f>ANIO</f>
        <v>2019 (d)</v>
      </c>
      <c r="C6" s="130" t="str">
        <f>ULTIMO</f>
        <v>31 de diciembre de 2018 (e)</v>
      </c>
      <c r="D6" s="134" t="s">
        <v>0</v>
      </c>
      <c r="E6" s="133" t="str">
        <f>ANIO</f>
        <v>2019 (d)</v>
      </c>
      <c r="F6" s="130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422752885</v>
      </c>
      <c r="C9" s="60">
        <f>SUM(C10:C16)</f>
        <v>569181609</v>
      </c>
      <c r="D9" s="100" t="s">
        <v>54</v>
      </c>
      <c r="E9" s="60">
        <f>SUM(E10:E18)</f>
        <v>131284641</v>
      </c>
      <c r="F9" s="60">
        <f>SUM(F10:F18)</f>
        <v>146554033</v>
      </c>
    </row>
    <row r="10" spans="1:6" x14ac:dyDescent="0.25">
      <c r="A10" s="96" t="s">
        <v>4</v>
      </c>
      <c r="B10" s="148">
        <v>86917</v>
      </c>
      <c r="C10" s="148">
        <v>41417</v>
      </c>
      <c r="D10" s="101" t="s">
        <v>55</v>
      </c>
      <c r="E10" s="148">
        <v>14975615</v>
      </c>
      <c r="F10" s="148">
        <v>12819289</v>
      </c>
    </row>
    <row r="11" spans="1:6" x14ac:dyDescent="0.25">
      <c r="A11" s="96" t="s">
        <v>5</v>
      </c>
      <c r="B11" s="148">
        <v>292716947</v>
      </c>
      <c r="C11" s="148">
        <v>436861061</v>
      </c>
      <c r="D11" s="101" t="s">
        <v>56</v>
      </c>
      <c r="E11" s="148">
        <v>44643040</v>
      </c>
      <c r="F11" s="148">
        <v>57992769</v>
      </c>
    </row>
    <row r="12" spans="1:6" x14ac:dyDescent="0.25">
      <c r="A12" s="96" t="s">
        <v>6</v>
      </c>
      <c r="B12" s="148">
        <v>2924215</v>
      </c>
      <c r="C12" s="148">
        <v>5253296</v>
      </c>
      <c r="D12" s="101" t="s">
        <v>57</v>
      </c>
      <c r="E12" s="148">
        <v>7713015</v>
      </c>
      <c r="F12" s="148">
        <v>6157271</v>
      </c>
    </row>
    <row r="13" spans="1:6" x14ac:dyDescent="0.25">
      <c r="A13" s="96" t="s">
        <v>7</v>
      </c>
      <c r="B13" s="148">
        <v>80375789</v>
      </c>
      <c r="C13" s="148">
        <v>88605504</v>
      </c>
      <c r="D13" s="101" t="s">
        <v>58</v>
      </c>
      <c r="E13" s="148">
        <v>0</v>
      </c>
      <c r="F13" s="148">
        <v>0</v>
      </c>
    </row>
    <row r="14" spans="1:6" x14ac:dyDescent="0.25">
      <c r="A14" s="96" t="s">
        <v>8</v>
      </c>
      <c r="B14" s="148">
        <v>46649017</v>
      </c>
      <c r="C14" s="148">
        <v>38420331</v>
      </c>
      <c r="D14" s="101" t="s">
        <v>59</v>
      </c>
      <c r="E14" s="148">
        <v>-332788</v>
      </c>
      <c r="F14" s="148">
        <v>35212</v>
      </c>
    </row>
    <row r="15" spans="1:6" x14ac:dyDescent="0.25">
      <c r="A15" s="96" t="s">
        <v>9</v>
      </c>
      <c r="B15" s="148">
        <v>0</v>
      </c>
      <c r="C15" s="148">
        <v>0</v>
      </c>
      <c r="D15" s="101" t="s">
        <v>60</v>
      </c>
      <c r="E15" s="148">
        <v>0</v>
      </c>
      <c r="F15" s="148">
        <v>0</v>
      </c>
    </row>
    <row r="16" spans="1:6" x14ac:dyDescent="0.25">
      <c r="A16" s="96" t="s">
        <v>10</v>
      </c>
      <c r="B16" s="148">
        <v>0</v>
      </c>
      <c r="C16" s="148">
        <v>0</v>
      </c>
      <c r="D16" s="101" t="s">
        <v>61</v>
      </c>
      <c r="E16" s="148">
        <v>53100720</v>
      </c>
      <c r="F16" s="148">
        <v>51874087</v>
      </c>
    </row>
    <row r="17" spans="1:6" x14ac:dyDescent="0.25">
      <c r="A17" s="95" t="s">
        <v>11</v>
      </c>
      <c r="B17" s="60">
        <f>SUM(B18:B24)</f>
        <v>102029932</v>
      </c>
      <c r="C17" s="60">
        <f>SUM(C18:C24)</f>
        <v>97480273</v>
      </c>
      <c r="D17" s="101" t="s">
        <v>62</v>
      </c>
      <c r="E17" s="148">
        <v>10263309</v>
      </c>
      <c r="F17" s="148">
        <v>16858525</v>
      </c>
    </row>
    <row r="18" spans="1:6" x14ac:dyDescent="0.25">
      <c r="A18" s="97" t="s">
        <v>12</v>
      </c>
      <c r="B18" s="148">
        <v>0</v>
      </c>
      <c r="C18" s="148">
        <v>1947</v>
      </c>
      <c r="D18" s="101" t="s">
        <v>63</v>
      </c>
      <c r="E18" s="148">
        <v>921730</v>
      </c>
      <c r="F18" s="148">
        <v>816880</v>
      </c>
    </row>
    <row r="19" spans="1:6" x14ac:dyDescent="0.25">
      <c r="A19" s="97" t="s">
        <v>13</v>
      </c>
      <c r="B19" s="148">
        <v>90498850</v>
      </c>
      <c r="C19" s="148">
        <v>85280267</v>
      </c>
      <c r="D19" s="100" t="s">
        <v>64</v>
      </c>
      <c r="E19" s="60">
        <f>SUM(E20:E22)</f>
        <v>55000</v>
      </c>
      <c r="F19" s="60">
        <f>SUM(F20:F22)</f>
        <v>55004</v>
      </c>
    </row>
    <row r="20" spans="1:6" x14ac:dyDescent="0.25">
      <c r="A20" s="97" t="s">
        <v>14</v>
      </c>
      <c r="B20" s="148">
        <v>1670307</v>
      </c>
      <c r="C20" s="148">
        <v>9750780</v>
      </c>
      <c r="D20" s="101" t="s">
        <v>65</v>
      </c>
      <c r="E20" s="148">
        <v>55000</v>
      </c>
      <c r="F20" s="148">
        <v>55000</v>
      </c>
    </row>
    <row r="21" spans="1:6" x14ac:dyDescent="0.25">
      <c r="A21" s="97" t="s">
        <v>15</v>
      </c>
      <c r="B21" s="148">
        <v>0</v>
      </c>
      <c r="C21" s="148">
        <v>0</v>
      </c>
      <c r="D21" s="101" t="s">
        <v>66</v>
      </c>
      <c r="E21" s="148">
        <v>0</v>
      </c>
      <c r="F21" s="148">
        <v>0</v>
      </c>
    </row>
    <row r="22" spans="1:6" x14ac:dyDescent="0.25">
      <c r="A22" s="97" t="s">
        <v>16</v>
      </c>
      <c r="B22" s="148">
        <v>0</v>
      </c>
      <c r="C22" s="148">
        <v>0</v>
      </c>
      <c r="D22" s="101" t="s">
        <v>67</v>
      </c>
      <c r="E22" s="148">
        <v>0</v>
      </c>
      <c r="F22" s="148">
        <v>4</v>
      </c>
    </row>
    <row r="23" spans="1:6" x14ac:dyDescent="0.25">
      <c r="A23" s="97" t="s">
        <v>17</v>
      </c>
      <c r="B23" s="148">
        <v>9862690</v>
      </c>
      <c r="C23" s="148">
        <v>2447279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48">
        <v>-1915</v>
      </c>
      <c r="C24" s="148">
        <v>0</v>
      </c>
      <c r="D24" s="101" t="s">
        <v>69</v>
      </c>
      <c r="E24" s="148">
        <v>0</v>
      </c>
      <c r="F24" s="148">
        <v>0</v>
      </c>
    </row>
    <row r="25" spans="1:6" x14ac:dyDescent="0.25">
      <c r="A25" s="95" t="s">
        <v>19</v>
      </c>
      <c r="B25" s="60">
        <f>SUM(B26:B30)</f>
        <v>42874304</v>
      </c>
      <c r="C25" s="60">
        <f>SUM(C26:C30)</f>
        <v>56256384</v>
      </c>
      <c r="D25" s="101" t="s">
        <v>70</v>
      </c>
      <c r="E25" s="148">
        <v>0</v>
      </c>
      <c r="F25" s="148">
        <v>0</v>
      </c>
    </row>
    <row r="26" spans="1:6" x14ac:dyDescent="0.25">
      <c r="A26" s="97" t="s">
        <v>20</v>
      </c>
      <c r="B26" s="148">
        <v>1995824</v>
      </c>
      <c r="C26" s="148">
        <v>1926151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48">
        <v>0</v>
      </c>
      <c r="C27" s="148">
        <v>0</v>
      </c>
      <c r="D27" s="100" t="s">
        <v>72</v>
      </c>
      <c r="E27" s="60">
        <f>SUM(E28:E30)</f>
        <v>0</v>
      </c>
      <c r="F27" s="60">
        <f>SUM(F28:F30)</f>
        <v>4359011</v>
      </c>
    </row>
    <row r="28" spans="1:6" x14ac:dyDescent="0.25">
      <c r="A28" s="97" t="s">
        <v>22</v>
      </c>
      <c r="B28" s="148">
        <v>0</v>
      </c>
      <c r="C28" s="148">
        <v>0</v>
      </c>
      <c r="D28" s="101" t="s">
        <v>73</v>
      </c>
      <c r="E28" s="148">
        <v>0</v>
      </c>
      <c r="F28" s="148">
        <v>4359011</v>
      </c>
    </row>
    <row r="29" spans="1:6" x14ac:dyDescent="0.25">
      <c r="A29" s="97" t="s">
        <v>23</v>
      </c>
      <c r="B29" s="148">
        <v>40878480</v>
      </c>
      <c r="C29" s="148">
        <v>54330233</v>
      </c>
      <c r="D29" s="101" t="s">
        <v>74</v>
      </c>
      <c r="E29" s="148">
        <v>0</v>
      </c>
      <c r="F29" s="148">
        <v>0</v>
      </c>
    </row>
    <row r="30" spans="1:6" x14ac:dyDescent="0.25">
      <c r="A30" s="97" t="s">
        <v>24</v>
      </c>
      <c r="B30" s="148">
        <v>0</v>
      </c>
      <c r="C30" s="148">
        <v>0</v>
      </c>
      <c r="D30" s="101" t="s">
        <v>75</v>
      </c>
      <c r="E30" s="148">
        <v>0</v>
      </c>
      <c r="F30" s="148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1100601</v>
      </c>
      <c r="F31" s="60">
        <f>SUM(F32:F37)</f>
        <v>1100566</v>
      </c>
    </row>
    <row r="32" spans="1:6" x14ac:dyDescent="0.25">
      <c r="A32" s="97" t="s">
        <v>26</v>
      </c>
      <c r="B32" s="148">
        <v>0</v>
      </c>
      <c r="C32" s="148">
        <v>0</v>
      </c>
      <c r="D32" s="101" t="s">
        <v>77</v>
      </c>
      <c r="E32" s="148">
        <v>0</v>
      </c>
      <c r="F32" s="148">
        <v>0</v>
      </c>
    </row>
    <row r="33" spans="1:6" x14ac:dyDescent="0.25">
      <c r="A33" s="97" t="s">
        <v>27</v>
      </c>
      <c r="B33" s="148">
        <v>0</v>
      </c>
      <c r="C33" s="148">
        <v>0</v>
      </c>
      <c r="D33" s="101" t="s">
        <v>78</v>
      </c>
      <c r="E33" s="148">
        <v>409361</v>
      </c>
      <c r="F33" s="148">
        <v>409361</v>
      </c>
    </row>
    <row r="34" spans="1:6" x14ac:dyDescent="0.25">
      <c r="A34" s="97" t="s">
        <v>28</v>
      </c>
      <c r="B34" s="148">
        <v>0</v>
      </c>
      <c r="C34" s="148">
        <v>0</v>
      </c>
      <c r="D34" s="101" t="s">
        <v>79</v>
      </c>
      <c r="E34" s="148">
        <v>0</v>
      </c>
      <c r="F34" s="148">
        <v>0</v>
      </c>
    </row>
    <row r="35" spans="1:6" x14ac:dyDescent="0.25">
      <c r="A35" s="97" t="s">
        <v>29</v>
      </c>
      <c r="B35" s="148">
        <v>0</v>
      </c>
      <c r="C35" s="148">
        <v>0</v>
      </c>
      <c r="D35" s="101" t="s">
        <v>80</v>
      </c>
      <c r="E35" s="148">
        <v>0</v>
      </c>
      <c r="F35" s="148">
        <v>0</v>
      </c>
    </row>
    <row r="36" spans="1:6" x14ac:dyDescent="0.25">
      <c r="A36" s="97" t="s">
        <v>30</v>
      </c>
      <c r="B36" s="148">
        <v>0</v>
      </c>
      <c r="C36" s="148">
        <v>0</v>
      </c>
      <c r="D36" s="101" t="s">
        <v>81</v>
      </c>
      <c r="E36" s="148">
        <v>691240</v>
      </c>
      <c r="F36" s="148">
        <v>691205</v>
      </c>
    </row>
    <row r="37" spans="1:6" x14ac:dyDescent="0.25">
      <c r="A37" s="95" t="s">
        <v>31</v>
      </c>
      <c r="B37" s="148">
        <v>1669622</v>
      </c>
      <c r="C37" s="148">
        <v>2037125</v>
      </c>
      <c r="D37" s="101" t="s">
        <v>82</v>
      </c>
      <c r="E37" s="148">
        <v>0</v>
      </c>
      <c r="F37" s="148">
        <v>0</v>
      </c>
    </row>
    <row r="38" spans="1:6" x14ac:dyDescent="0.25">
      <c r="A38" s="95" t="s">
        <v>119</v>
      </c>
      <c r="B38" s="60">
        <f>SUM(B39:B40)</f>
        <v>-10750989</v>
      </c>
      <c r="C38" s="60">
        <f>SUM(C39:C40)</f>
        <v>-10750989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48">
        <v>-10750989</v>
      </c>
      <c r="C39" s="148">
        <v>-10750989</v>
      </c>
      <c r="D39" s="101" t="s">
        <v>84</v>
      </c>
      <c r="E39" s="148">
        <v>0</v>
      </c>
      <c r="F39" s="148">
        <v>0</v>
      </c>
    </row>
    <row r="40" spans="1:6" x14ac:dyDescent="0.25">
      <c r="A40" s="97" t="s">
        <v>33</v>
      </c>
      <c r="B40" s="148">
        <v>0</v>
      </c>
      <c r="C40" s="148">
        <v>0</v>
      </c>
      <c r="D40" s="101" t="s">
        <v>85</v>
      </c>
      <c r="E40" s="148">
        <v>0</v>
      </c>
      <c r="F40" s="148">
        <v>0</v>
      </c>
    </row>
    <row r="41" spans="1:6" x14ac:dyDescent="0.25">
      <c r="A41" s="95" t="s">
        <v>34</v>
      </c>
      <c r="B41" s="60">
        <f>SUM(B42:B45)</f>
        <v>948198</v>
      </c>
      <c r="C41" s="60">
        <f>SUM(C42:C45)</f>
        <v>863336</v>
      </c>
      <c r="D41" s="101" t="s">
        <v>86</v>
      </c>
      <c r="E41" s="148">
        <v>0</v>
      </c>
      <c r="F41" s="148">
        <v>0</v>
      </c>
    </row>
    <row r="42" spans="1:6" x14ac:dyDescent="0.25">
      <c r="A42" s="97" t="s">
        <v>35</v>
      </c>
      <c r="B42" s="148">
        <v>948198</v>
      </c>
      <c r="C42" s="148">
        <v>863336</v>
      </c>
      <c r="D42" s="100" t="s">
        <v>87</v>
      </c>
      <c r="E42" s="60">
        <f>SUM(E43:E45)</f>
        <v>15723560</v>
      </c>
      <c r="F42" s="60">
        <f>SUM(F43:F45)</f>
        <v>34301571</v>
      </c>
    </row>
    <row r="43" spans="1:6" x14ac:dyDescent="0.25">
      <c r="A43" s="97" t="s">
        <v>36</v>
      </c>
      <c r="B43" s="148">
        <v>0</v>
      </c>
      <c r="C43" s="148">
        <v>0</v>
      </c>
      <c r="D43" s="101" t="s">
        <v>88</v>
      </c>
      <c r="E43" s="148">
        <v>4700123</v>
      </c>
      <c r="F43" s="148">
        <v>16229042</v>
      </c>
    </row>
    <row r="44" spans="1:6" x14ac:dyDescent="0.25">
      <c r="A44" s="97" t="s">
        <v>37</v>
      </c>
      <c r="B44" s="148">
        <v>0</v>
      </c>
      <c r="C44" s="148">
        <v>0</v>
      </c>
      <c r="D44" s="101" t="s">
        <v>89</v>
      </c>
      <c r="E44" s="148">
        <v>0</v>
      </c>
      <c r="F44" s="148">
        <v>0</v>
      </c>
    </row>
    <row r="45" spans="1:6" x14ac:dyDescent="0.25">
      <c r="A45" s="97" t="s">
        <v>38</v>
      </c>
      <c r="B45" s="148">
        <v>0</v>
      </c>
      <c r="C45" s="148">
        <v>0</v>
      </c>
      <c r="D45" s="101" t="s">
        <v>90</v>
      </c>
      <c r="E45" s="148">
        <v>11023437</v>
      </c>
      <c r="F45" s="148">
        <v>18072529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559523952</v>
      </c>
      <c r="C47" s="61">
        <f>C9+C17+C25+C31+C38+C41+C37</f>
        <v>715067738</v>
      </c>
      <c r="D47" s="99" t="s">
        <v>91</v>
      </c>
      <c r="E47" s="61">
        <f>E9+E19+E23+E26+E27+E31+E38+E42</f>
        <v>148163802</v>
      </c>
      <c r="F47" s="61">
        <f>F9+F19+F23+F26+F27+F31+F38+F42</f>
        <v>186370185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48">
        <v>626460843</v>
      </c>
      <c r="C50" s="148">
        <v>582636288</v>
      </c>
      <c r="D50" s="100" t="s">
        <v>93</v>
      </c>
      <c r="E50" s="148">
        <v>0</v>
      </c>
      <c r="F50" s="148">
        <v>0</v>
      </c>
    </row>
    <row r="51" spans="1:6" x14ac:dyDescent="0.25">
      <c r="A51" s="95" t="s">
        <v>42</v>
      </c>
      <c r="B51" s="148">
        <v>3246378</v>
      </c>
      <c r="C51" s="148">
        <v>1043171</v>
      </c>
      <c r="D51" s="100" t="s">
        <v>94</v>
      </c>
      <c r="E51" s="148">
        <v>0</v>
      </c>
      <c r="F51" s="148">
        <v>0</v>
      </c>
    </row>
    <row r="52" spans="1:6" x14ac:dyDescent="0.25">
      <c r="A52" s="95" t="s">
        <v>43</v>
      </c>
      <c r="B52" s="148">
        <v>6002577763</v>
      </c>
      <c r="C52" s="148">
        <v>5824572000</v>
      </c>
      <c r="D52" s="100" t="s">
        <v>95</v>
      </c>
      <c r="E52" s="148">
        <v>0</v>
      </c>
      <c r="F52" s="148">
        <v>0</v>
      </c>
    </row>
    <row r="53" spans="1:6" x14ac:dyDescent="0.25">
      <c r="A53" s="95" t="s">
        <v>44</v>
      </c>
      <c r="B53" s="148">
        <v>1999583690</v>
      </c>
      <c r="C53" s="148">
        <v>1908810356</v>
      </c>
      <c r="D53" s="100" t="s">
        <v>96</v>
      </c>
      <c r="E53" s="148">
        <v>0</v>
      </c>
      <c r="F53" s="148">
        <v>0</v>
      </c>
    </row>
    <row r="54" spans="1:6" x14ac:dyDescent="0.25">
      <c r="A54" s="95" t="s">
        <v>45</v>
      </c>
      <c r="B54" s="148">
        <v>92248987</v>
      </c>
      <c r="C54" s="148">
        <v>89931008</v>
      </c>
      <c r="D54" s="100" t="s">
        <v>97</v>
      </c>
      <c r="E54" s="148">
        <v>0</v>
      </c>
      <c r="F54" s="148">
        <v>0</v>
      </c>
    </row>
    <row r="55" spans="1:6" x14ac:dyDescent="0.25">
      <c r="A55" s="95" t="s">
        <v>46</v>
      </c>
      <c r="B55" s="148">
        <v>-2219845488</v>
      </c>
      <c r="C55" s="148">
        <v>-1979313413</v>
      </c>
      <c r="D55" s="37" t="s">
        <v>98</v>
      </c>
      <c r="E55" s="148">
        <v>526020018</v>
      </c>
      <c r="F55" s="148">
        <v>438657359</v>
      </c>
    </row>
    <row r="56" spans="1:6" x14ac:dyDescent="0.25">
      <c r="A56" s="95" t="s">
        <v>47</v>
      </c>
      <c r="B56" s="148">
        <v>18730271</v>
      </c>
      <c r="C56" s="148">
        <v>19000664</v>
      </c>
      <c r="D56" s="54"/>
      <c r="E56" s="54"/>
      <c r="F56" s="54"/>
    </row>
    <row r="57" spans="1:6" x14ac:dyDescent="0.25">
      <c r="A57" s="95" t="s">
        <v>48</v>
      </c>
      <c r="B57" s="148">
        <v>0</v>
      </c>
      <c r="C57" s="148">
        <v>0</v>
      </c>
      <c r="D57" s="99" t="s">
        <v>99</v>
      </c>
      <c r="E57" s="61">
        <f>SUM(E50:E55)</f>
        <v>526020018</v>
      </c>
      <c r="F57" s="61">
        <f>SUM(F50:F55)</f>
        <v>438657359</v>
      </c>
    </row>
    <row r="58" spans="1:6" x14ac:dyDescent="0.25">
      <c r="A58" s="95" t="s">
        <v>49</v>
      </c>
      <c r="B58" s="148">
        <v>0</v>
      </c>
      <c r="C58" s="148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674183820</v>
      </c>
      <c r="F59" s="61">
        <f>F47+F57</f>
        <v>625027544</v>
      </c>
    </row>
    <row r="60" spans="1:6" x14ac:dyDescent="0.25">
      <c r="A60" s="55" t="s">
        <v>50</v>
      </c>
      <c r="B60" s="61">
        <f>SUM(B50:B58)</f>
        <v>6523002444</v>
      </c>
      <c r="C60" s="61">
        <f>SUM(C50:C58)</f>
        <v>6446680074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7082526396</v>
      </c>
      <c r="C62" s="61">
        <f>SUM(C47+C60)</f>
        <v>7161747812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148">
        <f>SUM(E64:E66)</f>
        <v>3557598828</v>
      </c>
      <c r="F63" s="148">
        <f>SUM(F64:F66)</f>
        <v>3557598825</v>
      </c>
    </row>
    <row r="64" spans="1:6" x14ac:dyDescent="0.25">
      <c r="A64" s="54"/>
      <c r="B64" s="54"/>
      <c r="C64" s="54"/>
      <c r="D64" s="103" t="s">
        <v>103</v>
      </c>
      <c r="E64" s="148">
        <v>3543641522</v>
      </c>
      <c r="F64" s="148">
        <v>3543641522</v>
      </c>
    </row>
    <row r="65" spans="1:6" x14ac:dyDescent="0.25">
      <c r="A65" s="54"/>
      <c r="B65" s="54"/>
      <c r="C65" s="54"/>
      <c r="D65" s="41" t="s">
        <v>104</v>
      </c>
      <c r="E65" s="148">
        <v>13957306</v>
      </c>
      <c r="F65" s="148">
        <v>13957303</v>
      </c>
    </row>
    <row r="66" spans="1:6" x14ac:dyDescent="0.25">
      <c r="A66" s="54"/>
      <c r="B66" s="54"/>
      <c r="C66" s="54"/>
      <c r="D66" s="103" t="s">
        <v>105</v>
      </c>
      <c r="E66" s="148">
        <v>0</v>
      </c>
      <c r="F66" s="148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148">
        <f>SUM(E69:E71)</f>
        <v>2838873164</v>
      </c>
      <c r="F68" s="148">
        <f>SUM(F69:F71)</f>
        <v>2967250859</v>
      </c>
    </row>
    <row r="69" spans="1:6" x14ac:dyDescent="0.25">
      <c r="A69" s="12"/>
      <c r="B69" s="54"/>
      <c r="C69" s="54"/>
      <c r="D69" s="103" t="s">
        <v>107</v>
      </c>
      <c r="E69" s="148">
        <v>-143746509</v>
      </c>
      <c r="F69" s="148">
        <v>-100868328</v>
      </c>
    </row>
    <row r="70" spans="1:6" x14ac:dyDescent="0.25">
      <c r="A70" s="12"/>
      <c r="B70" s="54"/>
      <c r="C70" s="54"/>
      <c r="D70" s="103" t="s">
        <v>108</v>
      </c>
      <c r="E70" s="148">
        <v>-60021083</v>
      </c>
      <c r="F70" s="148">
        <v>25478431</v>
      </c>
    </row>
    <row r="71" spans="1:6" x14ac:dyDescent="0.25">
      <c r="A71" s="12"/>
      <c r="B71" s="54"/>
      <c r="C71" s="54"/>
      <c r="D71" s="103" t="s">
        <v>109</v>
      </c>
      <c r="E71" s="148">
        <v>3042640756</v>
      </c>
      <c r="F71" s="148">
        <v>3042640756</v>
      </c>
    </row>
    <row r="72" spans="1:6" x14ac:dyDescent="0.25">
      <c r="A72" s="12"/>
      <c r="B72" s="54"/>
      <c r="C72" s="54"/>
      <c r="D72" s="103" t="s">
        <v>110</v>
      </c>
      <c r="E72" s="148">
        <v>0</v>
      </c>
      <c r="F72" s="148">
        <v>0</v>
      </c>
    </row>
    <row r="73" spans="1:6" x14ac:dyDescent="0.25">
      <c r="A73" s="12"/>
      <c r="B73" s="54"/>
      <c r="C73" s="54"/>
      <c r="D73" s="103" t="s">
        <v>111</v>
      </c>
      <c r="E73" s="148">
        <v>0</v>
      </c>
      <c r="F73" s="148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11870584</v>
      </c>
      <c r="F75" s="77">
        <f>F76+F77</f>
        <v>11870584</v>
      </c>
    </row>
    <row r="76" spans="1:6" x14ac:dyDescent="0.25">
      <c r="A76" s="12"/>
      <c r="B76" s="54"/>
      <c r="C76" s="54"/>
      <c r="D76" s="100" t="s">
        <v>113</v>
      </c>
      <c r="E76" s="148">
        <v>0</v>
      </c>
      <c r="F76" s="148">
        <v>0</v>
      </c>
    </row>
    <row r="77" spans="1:6" x14ac:dyDescent="0.25">
      <c r="A77" s="12"/>
      <c r="B77" s="54"/>
      <c r="C77" s="54"/>
      <c r="D77" s="100" t="s">
        <v>114</v>
      </c>
      <c r="E77" s="148">
        <v>11870584</v>
      </c>
      <c r="F77" s="148">
        <v>11870584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6408342576</v>
      </c>
      <c r="F79" s="61">
        <f>F63+F68+F75</f>
        <v>6536720268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7082526396</v>
      </c>
      <c r="F81" s="61">
        <f>F59+F79</f>
        <v>7161747812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422752885</v>
      </c>
      <c r="Q4" s="18">
        <f>'Formato 1'!C9</f>
        <v>569181609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86917</v>
      </c>
      <c r="Q5" s="18">
        <f>'Formato 1'!C10</f>
        <v>41417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292716947</v>
      </c>
      <c r="Q6" s="18">
        <f>'Formato 1'!C11</f>
        <v>436861061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2924215</v>
      </c>
      <c r="Q7" s="18">
        <f>'Formato 1'!C12</f>
        <v>5253296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80375789</v>
      </c>
      <c r="Q8" s="18">
        <f>'Formato 1'!C13</f>
        <v>88605504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46649017</v>
      </c>
      <c r="Q9" s="18">
        <f>'Formato 1'!C14</f>
        <v>38420331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102029932</v>
      </c>
      <c r="Q12" s="18">
        <f>'Formato 1'!C17</f>
        <v>97480273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1947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90498850</v>
      </c>
      <c r="Q14" s="18">
        <f>'Formato 1'!C19</f>
        <v>85280267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1670307</v>
      </c>
      <c r="Q15" s="18">
        <f>'Formato 1'!C20</f>
        <v>9750780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9862690</v>
      </c>
      <c r="Q18" s="18">
        <f>'Formato 1'!C23</f>
        <v>2447279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-1915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42874304</v>
      </c>
      <c r="Q20" s="18">
        <f>'Formato 1'!C25</f>
        <v>56256384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1995824</v>
      </c>
      <c r="Q21" s="18">
        <f>'Formato 1'!C26</f>
        <v>1926151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40878480</v>
      </c>
      <c r="Q24" s="18">
        <f>'Formato 1'!C29</f>
        <v>54330233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1669622</v>
      </c>
      <c r="Q32" s="18">
        <f>'Formato 1'!C37</f>
        <v>2037125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1669622</v>
      </c>
      <c r="Q33" s="18">
        <f>'Formato 1'!C37</f>
        <v>2037125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-10750989</v>
      </c>
      <c r="Q34" s="18">
        <f>'Formato 1'!C38</f>
        <v>-10750989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-10750989</v>
      </c>
      <c r="Q35" s="18">
        <f>'Formato 1'!C39</f>
        <v>-10750989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948198</v>
      </c>
      <c r="Q37" s="18">
        <f>'Formato 1'!C41</f>
        <v>863336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948198</v>
      </c>
      <c r="Q38" s="18">
        <f>'Formato 1'!C42</f>
        <v>863336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559523952</v>
      </c>
      <c r="Q42" s="18">
        <f>'Formato 1'!C47</f>
        <v>715067738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626460843</v>
      </c>
      <c r="Q44">
        <f>'Formato 1'!C50</f>
        <v>582636288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3246378</v>
      </c>
      <c r="Q45">
        <f>'Formato 1'!C51</f>
        <v>1043171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6002577763</v>
      </c>
      <c r="Q46">
        <f>'Formato 1'!C52</f>
        <v>5824572000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1999583690</v>
      </c>
      <c r="Q47">
        <f>'Formato 1'!C53</f>
        <v>1908810356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92248987</v>
      </c>
      <c r="Q48">
        <f>'Formato 1'!C54</f>
        <v>89931008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-2219845488</v>
      </c>
      <c r="Q49">
        <f>'Formato 1'!C55</f>
        <v>-1979313413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18730271</v>
      </c>
      <c r="Q50">
        <f>'Formato 1'!C56</f>
        <v>19000664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6523002444</v>
      </c>
      <c r="Q53">
        <f>'Formato 1'!C60</f>
        <v>6446680074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7082526396</v>
      </c>
      <c r="Q54">
        <f>'Formato 1'!C62</f>
        <v>7161747812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131284641</v>
      </c>
      <c r="Q57">
        <f>'Formato 1'!F9</f>
        <v>146554033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14975615</v>
      </c>
      <c r="Q58">
        <f>'Formato 1'!F10</f>
        <v>12819289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44643040</v>
      </c>
      <c r="Q59">
        <f>'Formato 1'!F11</f>
        <v>57992769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7713015</v>
      </c>
      <c r="Q60">
        <f>'Formato 1'!F12</f>
        <v>6157271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-332788</v>
      </c>
      <c r="Q62">
        <f>'Formato 1'!F14</f>
        <v>35212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53100720</v>
      </c>
      <c r="Q64">
        <f>'Formato 1'!F16</f>
        <v>51874087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10263309</v>
      </c>
      <c r="Q65">
        <f>'Formato 1'!F17</f>
        <v>16858525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921730</v>
      </c>
      <c r="Q66">
        <f>'Formato 1'!F18</f>
        <v>816880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55000</v>
      </c>
      <c r="Q67">
        <f>'Formato 1'!F19</f>
        <v>55004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55000</v>
      </c>
      <c r="Q68">
        <f>'Formato 1'!F20</f>
        <v>55000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4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0</v>
      </c>
      <c r="Q76">
        <f>'Formato 1'!F27</f>
        <v>4359011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0</v>
      </c>
      <c r="Q77">
        <f>'Formato 1'!F28</f>
        <v>4359011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1100601</v>
      </c>
      <c r="Q80">
        <f>'Formato 1'!F31</f>
        <v>1100566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409361</v>
      </c>
      <c r="Q82">
        <f>'Formato 1'!F33</f>
        <v>409361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691240</v>
      </c>
      <c r="Q85">
        <f>'Formato 1'!F36</f>
        <v>691205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15723560</v>
      </c>
      <c r="Q91">
        <f>'Formato 1'!F42</f>
        <v>34301571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4700123</v>
      </c>
      <c r="Q92">
        <f>'Formato 1'!F43</f>
        <v>16229042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11023437</v>
      </c>
      <c r="Q94">
        <f>'Formato 1'!F45</f>
        <v>18072529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148163802</v>
      </c>
      <c r="Q95">
        <f>'Formato 1'!F47</f>
        <v>186370185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526020018</v>
      </c>
      <c r="Q102">
        <f>'Formato 1'!F55</f>
        <v>438657359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526020018</v>
      </c>
      <c r="Q103">
        <f>'Formato 1'!F57</f>
        <v>438657359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674183820</v>
      </c>
      <c r="Q104">
        <f>'Formato 1'!F59</f>
        <v>625027544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3557598828</v>
      </c>
      <c r="Q106">
        <f>'Formato 1'!F63</f>
        <v>3557598825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3543641522</v>
      </c>
      <c r="Q107">
        <f>'Formato 1'!F64</f>
        <v>3543641522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13957306</v>
      </c>
      <c r="Q108">
        <f>'Formato 1'!F65</f>
        <v>13957303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2838873164</v>
      </c>
      <c r="Q110">
        <f>'Formato 1'!F68</f>
        <v>2967250859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-143746509</v>
      </c>
      <c r="Q111">
        <f>'Formato 1'!F69</f>
        <v>-100868328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-60021083</v>
      </c>
      <c r="Q112">
        <f>'Formato 1'!F70</f>
        <v>25478431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3042640756</v>
      </c>
      <c r="Q113">
        <f>'Formato 1'!F71</f>
        <v>3042640756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11870584</v>
      </c>
      <c r="Q116">
        <f>'Formato 1'!F75</f>
        <v>11870584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11870584</v>
      </c>
      <c r="Q118">
        <f>'Formato 1'!F77</f>
        <v>11870584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6408342576</v>
      </c>
      <c r="Q119">
        <f>'Formato 1'!F79</f>
        <v>6536720268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7082526396</v>
      </c>
      <c r="Q120">
        <f>'Formato 1'!F81</f>
        <v>7161747812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C26" activeCellId="1" sqref="D11 C26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4" t="s">
        <v>536</v>
      </c>
      <c r="B1" s="174"/>
      <c r="C1" s="174"/>
      <c r="D1" s="174"/>
      <c r="E1" s="174"/>
      <c r="F1" s="174"/>
      <c r="G1" s="174"/>
      <c r="H1" s="174"/>
    </row>
    <row r="2" spans="1:9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1"/>
      <c r="H2" s="162"/>
    </row>
    <row r="3" spans="1:9" x14ac:dyDescent="0.25">
      <c r="A3" s="163" t="s">
        <v>120</v>
      </c>
      <c r="B3" s="164"/>
      <c r="C3" s="164"/>
      <c r="D3" s="164"/>
      <c r="E3" s="164"/>
      <c r="F3" s="164"/>
      <c r="G3" s="164"/>
      <c r="H3" s="165"/>
    </row>
    <row r="4" spans="1:9" ht="14.25" x14ac:dyDescent="0.45">
      <c r="A4" s="166" t="str">
        <f>PERIODO_INFORME</f>
        <v>Al 31 de diciembre de 2018 y al 31 de diciembre de 2019 (b)</v>
      </c>
      <c r="B4" s="167"/>
      <c r="C4" s="167"/>
      <c r="D4" s="167"/>
      <c r="E4" s="167"/>
      <c r="F4" s="167"/>
      <c r="G4" s="167"/>
      <c r="H4" s="168"/>
    </row>
    <row r="5" spans="1:9" ht="14.25" x14ac:dyDescent="0.45">
      <c r="A5" s="169" t="s">
        <v>118</v>
      </c>
      <c r="B5" s="170"/>
      <c r="C5" s="170"/>
      <c r="D5" s="170"/>
      <c r="E5" s="170"/>
      <c r="F5" s="170"/>
      <c r="G5" s="170"/>
      <c r="H5" s="171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148">
        <v>0</v>
      </c>
      <c r="C10" s="148">
        <v>0</v>
      </c>
      <c r="D10" s="148">
        <v>0</v>
      </c>
      <c r="E10" s="148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148">
        <v>0</v>
      </c>
      <c r="C11" s="148">
        <v>0</v>
      </c>
      <c r="D11" s="148">
        <v>0</v>
      </c>
      <c r="E11" s="148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148">
        <v>0</v>
      </c>
      <c r="C12" s="148">
        <v>0</v>
      </c>
      <c r="D12" s="148">
        <v>0</v>
      </c>
      <c r="E12" s="148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153">
        <v>625027544</v>
      </c>
      <c r="C18" s="131"/>
      <c r="D18" s="131"/>
      <c r="E18" s="131"/>
      <c r="F18" s="154">
        <v>674183820</v>
      </c>
      <c r="G18" s="131"/>
      <c r="H18" s="131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625027544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674183820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3" t="s">
        <v>3292</v>
      </c>
      <c r="B33" s="173"/>
      <c r="C33" s="173"/>
      <c r="D33" s="173"/>
      <c r="E33" s="173"/>
      <c r="F33" s="173"/>
      <c r="G33" s="173"/>
      <c r="H33" s="173"/>
    </row>
    <row r="34" spans="1:8" ht="12" customHeight="1" x14ac:dyDescent="0.25">
      <c r="A34" s="173"/>
      <c r="B34" s="173"/>
      <c r="C34" s="173"/>
      <c r="D34" s="173"/>
      <c r="E34" s="173"/>
      <c r="F34" s="173"/>
      <c r="G34" s="173"/>
      <c r="H34" s="173"/>
    </row>
    <row r="35" spans="1:8" ht="12" customHeight="1" x14ac:dyDescent="0.25">
      <c r="A35" s="173"/>
      <c r="B35" s="173"/>
      <c r="C35" s="173"/>
      <c r="D35" s="173"/>
      <c r="E35" s="173"/>
      <c r="F35" s="173"/>
      <c r="G35" s="173"/>
      <c r="H35" s="173"/>
    </row>
    <row r="36" spans="1:8" ht="12" customHeight="1" x14ac:dyDescent="0.25">
      <c r="A36" s="173"/>
      <c r="B36" s="173"/>
      <c r="C36" s="173"/>
      <c r="D36" s="173"/>
      <c r="E36" s="173"/>
      <c r="F36" s="173"/>
      <c r="G36" s="173"/>
      <c r="H36" s="173"/>
    </row>
    <row r="37" spans="1:8" ht="12" customHeight="1" x14ac:dyDescent="0.25">
      <c r="A37" s="173"/>
      <c r="B37" s="173"/>
      <c r="C37" s="173"/>
      <c r="D37" s="173"/>
      <c r="E37" s="173"/>
      <c r="F37" s="173"/>
      <c r="G37" s="173"/>
      <c r="H37" s="173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625027544</v>
      </c>
      <c r="Q12" s="18"/>
      <c r="R12" s="18"/>
      <c r="S12" s="18"/>
      <c r="T12" s="18">
        <f>'Formato 2'!F18</f>
        <v>674183820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625027544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674183820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6" sqref="A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2" t="s">
        <v>535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11"/>
    </row>
    <row r="2" spans="1:12" ht="14.25" x14ac:dyDescent="0.45">
      <c r="A2" s="160" t="str">
        <f>ENTE_PUBLICO_A</f>
        <v>Universidad de Guanajuato, Gobierno del Estado de Guanajuato (a)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12" x14ac:dyDescent="0.25">
      <c r="A3" s="163" t="s">
        <v>146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2" ht="14.25" x14ac:dyDescent="0.45">
      <c r="A4" s="166" t="str">
        <f>TRIMESTRE</f>
        <v>Del 1 de enero al 31 de diciembre de 2019 (b)</v>
      </c>
      <c r="B4" s="167"/>
      <c r="C4" s="167"/>
      <c r="D4" s="167"/>
      <c r="E4" s="167"/>
      <c r="F4" s="167"/>
      <c r="G4" s="167"/>
      <c r="H4" s="167"/>
      <c r="I4" s="167"/>
      <c r="J4" s="167"/>
      <c r="K4" s="168"/>
    </row>
    <row r="5" spans="1:12" ht="14.25" x14ac:dyDescent="0.45">
      <c r="A5" s="163" t="s">
        <v>118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31 de diciembre de 2019 (k)</v>
      </c>
      <c r="J6" s="130" t="str">
        <f>MONTO2</f>
        <v>Monto pagado de la inversión actualizado al 31 de diciembre de 2019 (l)</v>
      </c>
      <c r="K6" s="130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ht="14.25" x14ac:dyDescent="0.4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ht="14.25" x14ac:dyDescent="0.4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veron</cp:lastModifiedBy>
  <cp:lastPrinted>2017-02-04T00:56:20Z</cp:lastPrinted>
  <dcterms:created xsi:type="dcterms:W3CDTF">2017-01-19T17:59:06Z</dcterms:created>
  <dcterms:modified xsi:type="dcterms:W3CDTF">2020-12-08T03:21:07Z</dcterms:modified>
</cp:coreProperties>
</file>