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4\ASEG\"/>
    </mc:Choice>
  </mc:AlternateContent>
  <xr:revisionPtr revIDLastSave="0" documentId="13_ncr:1_{FF075E17-6C28-4E11-939D-AF2DAE13A404}" xr6:coauthVersionLast="47" xr6:coauthVersionMax="47" xr10:uidLastSave="{00000000-0000-0000-0000-000000000000}"/>
  <bookViews>
    <workbookView xWindow="-120" yWindow="-120" windowWidth="29040" windowHeight="15720" firstSheet="5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7" l="1"/>
  <c r="E28" i="22"/>
  <c r="G17" i="22"/>
  <c r="G28" i="22" s="1"/>
  <c r="F17" i="22"/>
  <c r="E17" i="22"/>
  <c r="D17" i="22"/>
  <c r="C17" i="22"/>
  <c r="B17" i="22"/>
  <c r="B28" i="22" s="1"/>
  <c r="G6" i="22"/>
  <c r="F6" i="22"/>
  <c r="F28" i="22" s="1"/>
  <c r="E6" i="22"/>
  <c r="D6" i="22"/>
  <c r="D28" i="22" s="1"/>
  <c r="C6" i="22"/>
  <c r="C28" i="22" s="1"/>
  <c r="B6" i="22"/>
  <c r="G35" i="20"/>
  <c r="G28" i="20" s="1"/>
  <c r="G27" i="20" s="1"/>
  <c r="D30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C30" i="20" s="1"/>
  <c r="B20" i="20"/>
  <c r="G6" i="20"/>
  <c r="F6" i="20"/>
  <c r="E6" i="20"/>
  <c r="D6" i="20"/>
  <c r="C6" i="20"/>
  <c r="B6" i="20"/>
  <c r="B30" i="20" s="1"/>
  <c r="D29" i="19"/>
  <c r="G18" i="19"/>
  <c r="F18" i="19"/>
  <c r="E18" i="19"/>
  <c r="D18" i="19"/>
  <c r="C18" i="19"/>
  <c r="B18" i="19"/>
  <c r="B29" i="19" s="1"/>
  <c r="G7" i="19"/>
  <c r="G29" i="19" s="1"/>
  <c r="F7" i="19"/>
  <c r="F29" i="19" s="1"/>
  <c r="E7" i="19"/>
  <c r="E29" i="19" s="1"/>
  <c r="D7" i="19"/>
  <c r="C7" i="19"/>
  <c r="C29" i="19" s="1"/>
  <c r="B7" i="19"/>
  <c r="B7" i="16"/>
  <c r="C7" i="16"/>
  <c r="D7" i="16"/>
  <c r="E7" i="16"/>
  <c r="F7" i="16"/>
  <c r="G7" i="16"/>
  <c r="B21" i="16"/>
  <c r="C21" i="16"/>
  <c r="D21" i="16"/>
  <c r="D31" i="16" s="1"/>
  <c r="E21" i="16"/>
  <c r="E31" i="16" s="1"/>
  <c r="F21" i="16"/>
  <c r="F31" i="16" s="1"/>
  <c r="G21" i="16"/>
  <c r="G31" i="16" s="1"/>
  <c r="B28" i="16"/>
  <c r="C28" i="16"/>
  <c r="D28" i="16"/>
  <c r="E28" i="16"/>
  <c r="F28" i="16"/>
  <c r="G28" i="16"/>
  <c r="B31" i="16"/>
  <c r="B28" i="10"/>
  <c r="B24" i="10"/>
  <c r="B21" i="10"/>
  <c r="B33" i="10" s="1"/>
  <c r="B16" i="10"/>
  <c r="B12" i="10"/>
  <c r="B9" i="10"/>
  <c r="G30" i="20" l="1"/>
  <c r="C31" i="16"/>
  <c r="E31" i="2" l="1"/>
  <c r="F27" i="2"/>
  <c r="E27" i="2"/>
  <c r="F19" i="2"/>
  <c r="E19" i="2"/>
  <c r="F9" i="2"/>
  <c r="E9" i="2"/>
  <c r="C60" i="2"/>
  <c r="B60" i="2"/>
  <c r="C9" i="2"/>
  <c r="B9" i="2"/>
  <c r="C38" i="2"/>
  <c r="B38" i="2"/>
  <c r="B25" i="2"/>
  <c r="F57" i="2" l="1"/>
  <c r="E57" i="2"/>
  <c r="A2" i="25"/>
  <c r="A2" i="22"/>
  <c r="A2" i="20"/>
  <c r="A2" i="19"/>
  <c r="A2" i="16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C16" i="10"/>
  <c r="D16" i="10"/>
  <c r="E16" i="10"/>
  <c r="F16" i="10"/>
  <c r="C12" i="10"/>
  <c r="C9" i="10" s="1"/>
  <c r="D12" i="10"/>
  <c r="E12" i="10"/>
  <c r="E9" i="10" s="1"/>
  <c r="F12" i="10"/>
  <c r="D9" i="10" l="1"/>
  <c r="F9" i="10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42" i="2"/>
  <c r="E42" i="2"/>
  <c r="F38" i="2"/>
  <c r="E38" i="2"/>
  <c r="F31" i="2"/>
  <c r="F23" i="2"/>
  <c r="E23" i="2"/>
  <c r="C41" i="2"/>
  <c r="B41" i="2"/>
  <c r="G28" i="7" l="1"/>
  <c r="C9" i="7"/>
  <c r="E79" i="2"/>
  <c r="E47" i="2"/>
  <c r="E59" i="2" s="1"/>
  <c r="E81" i="2" s="1"/>
  <c r="F47" i="2"/>
  <c r="F59" i="2" s="1"/>
  <c r="F79" i="2"/>
  <c r="K20" i="4"/>
  <c r="E20" i="4"/>
  <c r="I20" i="4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F159" i="7" l="1"/>
  <c r="B159" i="7"/>
  <c r="C159" i="7"/>
  <c r="G9" i="7"/>
  <c r="F81" i="2"/>
  <c r="D159" i="7"/>
  <c r="G84" i="7"/>
  <c r="G42" i="6"/>
  <c r="G70" i="6"/>
  <c r="G159" i="7" l="1"/>
  <c r="C31" i="2"/>
  <c r="C25" i="2" s="1"/>
  <c r="B31" i="2"/>
  <c r="C17" i="2"/>
  <c r="B17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<sst xmlns="http://schemas.openxmlformats.org/spreadsheetml/2006/main" count="1025" uniqueCount="614">
  <si>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</si>
  <si>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</si>
  <si>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</si>
  <si>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</si>
  <si>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</si>
  <si>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</si>
  <si>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</si>
  <si>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</si>
  <si>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</si>
  <si>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</si>
  <si>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</si>
  <si>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</si>
  <si>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</si>
  <si>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</si>
  <si>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</si>
  <si>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</si>
  <si>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</si>
  <si>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</si>
  <si>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</si>
  <si>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</si>
  <si>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</si>
  <si>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</si>
  <si>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</si>
  <si>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</si>
  <si>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</si>
  <si>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</si>
  <si>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</si>
  <si>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</si>
  <si>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</si>
  <si>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</si>
  <si>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</si>
  <si>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</si>
  <si>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</si>
  <si>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</si>
  <si>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</si>
  <si>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</si>
  <si>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</si>
  <si>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</si>
  <si>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</si>
  <si>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</si>
  <si>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</si>
  <si>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</si>
  <si>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</si>
  <si>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</si>
  <si>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</si>
  <si>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</si>
  <si>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</si>
  <si>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</si>
  <si>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</si>
  <si>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</si>
  <si>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</si>
  <si>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</si>
  <si>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</si>
  <si>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</si>
  <si>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</si>
  <si>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</si>
  <si>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</si>
  <si>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</si>
  <si>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</si>
  <si>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</si>
  <si>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</si>
  <si>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</si>
  <si>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</si>
  <si>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</si>
  <si>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</si>
  <si>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</si>
  <si>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</si>
  <si>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</si>
  <si>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</si>
  <si>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</si>
  <si>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</si>
  <si>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</si>
  <si>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</si>
  <si>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</si>
  <si>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</si>
  <si>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</si>
  <si>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</si>
  <si>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</si>
  <si>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</si>
  <si>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</si>
  <si>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</si>
  <si>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</si>
  <si>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</si>
  <si>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</si>
  <si>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</si>
  <si>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</si>
  <si>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</si>
  <si>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</si>
  <si>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</si>
  <si>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</si>
  <si>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</si>
  <si>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</si>
  <si>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</si>
  <si>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</si>
  <si>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</si>
  <si>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</si>
  <si>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</si>
  <si>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</si>
  <si>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</si>
  <si>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</si>
  <si>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</si>
  <si>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</si>
  <si>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</si>
  <si>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</si>
  <si>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</si>
  <si>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</si>
  <si>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</si>
  <si>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</si>
  <si>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</si>
  <si>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</si>
  <si>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</si>
  <si>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</si>
  <si>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</si>
  <si>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</si>
  <si>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</si>
  <si>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</si>
  <si>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</si>
  <si>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</si>
  <si>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</si>
  <si>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</si>
  <si>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</si>
  <si>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</si>
  <si>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</si>
  <si>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</si>
  <si>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</si>
  <si>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</si>
  <si>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</si>
  <si>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</si>
  <si>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</si>
  <si>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</si>
  <si>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</si>
  <si>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</si>
  <si>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</si>
  <si>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</si>
  <si>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</si>
  <si>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</si>
  <si>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</si>
  <si>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</si>
  <si>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</si>
  <si>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</si>
  <si>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</si>
  <si>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</si>
  <si>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</si>
  <si>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</si>
  <si>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</si>
  <si>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</si>
  <si>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</si>
  <si>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</si>
  <si>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</si>
  <si>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</si>
  <si>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</si>
  <si>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</si>
  <si>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</si>
  <si>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</si>
  <si>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</si>
  <si>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</si>
  <si>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</si>
  <si>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</si>
  <si>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</si>
  <si>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</si>
  <si>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</si>
  <si>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</si>
  <si>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</si>
  <si>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</si>
  <si>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</si>
  <si>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</si>
  <si>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</si>
  <si>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</si>
  <si>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</si>
  <si>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</si>
  <si>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</si>
  <si>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</si>
  <si>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</si>
  <si>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</si>
  <si>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</si>
  <si>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</si>
  <si>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</si>
  <si>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</si>
  <si>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</si>
  <si>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</si>
  <si>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</si>
  <si>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</si>
  <si>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</si>
  <si>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</si>
  <si>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</si>
  <si>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</si>
  <si>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</si>
  <si>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</si>
  <si>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</si>
  <si>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</si>
  <si>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</si>
  <si>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</si>
  <si>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</si>
  <si>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</si>
  <si>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</si>
  <si>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</si>
  <si>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</si>
  <si>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</si>
  <si>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</si>
  <si>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</si>
  <si>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</si>
  <si>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</si>
  <si>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</si>
  <si>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</si>
  <si>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</si>
  <si>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</si>
  <si>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</si>
  <si>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</si>
  <si>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</si>
  <si>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</si>
  <si>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</si>
  <si>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</si>
  <si>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</si>
  <si>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</si>
  <si>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</si>
  <si>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</si>
  <si>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</si>
  <si>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</si>
  <si>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</si>
  <si>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</si>
  <si>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</si>
  <si>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</si>
  <si>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</si>
  <si>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</si>
  <si>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</si>
  <si>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</si>
  <si>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</si>
  <si>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</si>
  <si>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</si>
  <si>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</si>
  <si>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</si>
  <si>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</si>
  <si>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</si>
  <si>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</si>
  <si>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</si>
  <si>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</si>
  <si>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</si>
  <si>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</si>
  <si>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</si>
  <si>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</si>
  <si>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</si>
  <si>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</si>
  <si>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</si>
  <si>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</si>
  <si>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</si>
  <si>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</si>
  <si>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</si>
  <si>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</si>
  <si>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</si>
  <si>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</si>
  <si>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</si>
  <si>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</si>
  <si>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</si>
  <si>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</si>
  <si>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</si>
  <si>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</si>
  <si>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</si>
  <si>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</si>
  <si>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</si>
  <si>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</si>
  <si>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</si>
  <si>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</si>
  <si>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</si>
  <si>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</si>
  <si>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</si>
  <si>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</si>
  <si>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</si>
  <si>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</si>
  <si>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</si>
  <si>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</si>
  <si>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</si>
  <si>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</si>
  <si>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</si>
  <si>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</si>
  <si>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</si>
  <si>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</si>
  <si>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</si>
  <si>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</si>
  <si>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</si>
  <si>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</si>
  <si>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</si>
  <si>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</si>
  <si>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</si>
  <si>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</si>
  <si>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</si>
  <si>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</si>
  <si>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</si>
  <si>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</si>
  <si>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</si>
  <si>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</si>
  <si>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</si>
  <si>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</si>
  <si>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</si>
  <si>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</si>
  <si>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</si>
  <si>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</si>
  <si>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</si>
  <si>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</si>
  <si>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</si>
  <si>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</si>
  <si>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</si>
  <si>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</si>
  <si>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</si>
  <si>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</si>
  <si>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</si>
  <si>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</si>
  <si>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</si>
  <si>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</si>
  <si>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</si>
  <si>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</si>
  <si>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</si>
  <si>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</si>
  <si>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</si>
  <si>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</si>
  <si>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</si>
  <si>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</si>
  <si>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</si>
  <si>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</si>
  <si>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</si>
  <si>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</si>
  <si>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</si>
  <si>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</si>
  <si>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</si>
  <si>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</si>
  <si>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</si>
  <si>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</si>
  <si>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</si>
  <si>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</si>
  <si>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</si>
  <si>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</si>
  <si>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</si>
  <si>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</si>
  <si>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</si>
  <si>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</si>
  <si>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</si>
  <si>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</si>
  <si>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</si>
  <si>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</si>
  <si>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</si>
  <si>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</si>
  <si>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</si>
  <si>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</si>
  <si>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</si>
  <si>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</si>
  <si>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</si>
  <si>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</si>
  <si>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</si>
  <si>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</si>
  <si>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</si>
  <si>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</si>
  <si>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</si>
  <si>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</si>
  <si>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</si>
  <si>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</si>
  <si>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</si>
  <si>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</si>
  <si>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</si>
  <si>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</si>
  <si>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</si>
  <si>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</si>
  <si>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</si>
  <si>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</si>
  <si>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</si>
  <si>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</si>
  <si>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</si>
  <si>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</si>
  <si>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</si>
  <si>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</si>
  <si>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</si>
  <si>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</si>
  <si>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</si>
  <si>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</si>
  <si>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</si>
  <si>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</si>
  <si>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</si>
  <si>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</si>
  <si>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</si>
  <si>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</si>
  <si>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</si>
  <si>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</si>
  <si>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</si>
  <si>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</si>
  <si>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</si>
  <si>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</si>
  <si>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</si>
  <si>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</si>
  <si>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</si>
  <si>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</si>
  <si>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</si>
  <si>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</si>
  <si>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</si>
  <si>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</si>
  <si>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</si>
  <si>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</si>
  <si>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</si>
  <si>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</si>
  <si>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</si>
  <si>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</si>
  <si>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</si>
  <si>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</si>
  <si>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</si>
  <si>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</si>
  <si>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</si>
  <si>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</si>
  <si>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</si>
  <si>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</si>
  <si>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</si>
  <si>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</si>
  <si>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</si>
  <si>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</si>
  <si>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</si>
  <si>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</si>
  <si>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</si>
  <si>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</si>
  <si>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</si>
  <si>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</si>
  <si>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</si>
  <si>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</si>
  <si>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</si>
  <si>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</si>
  <si>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</si>
  <si>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</si>
  <si>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</si>
  <si>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</si>
  <si>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</si>
  <si>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</si>
  <si>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</si>
  <si>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</si>
  <si>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</si>
  <si>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</si>
  <si>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</si>
  <si>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</si>
  <si>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</si>
  <si>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</si>
  <si>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</si>
  <si>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</si>
  <si>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</si>
  <si>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</si>
  <si>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</si>
  <si>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</si>
  <si>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</si>
  <si>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</si>
  <si>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</si>
  <si>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</si>
  <si>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</si>
  <si>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</si>
  <si>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</si>
  <si>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</si>
  <si>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</si>
  <si>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</si>
  <si>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</si>
  <si>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</si>
  <si>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</si>
  <si>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</si>
  <si>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</si>
  <si>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</si>
  <si>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</si>
  <si>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</si>
  <si>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</si>
  <si>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</si>
  <si>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</si>
  <si>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</si>
  <si>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</si>
  <si>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</si>
  <si>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</si>
  <si>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</si>
  <si>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</si>
  <si>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</si>
  <si>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</si>
  <si>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</si>
  <si>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</si>
  <si>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</si>
  <si>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</si>
  <si>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</si>
  <si>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</si>
  <si>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</si>
  <si>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</si>
  <si>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</si>
  <si>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</si>
  <si>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</si>
  <si>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</si>
  <si>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</si>
  <si>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</si>
  <si>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</si>
  <si>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</si>
  <si>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</si>
  <si>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</si>
  <si>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</si>
  <si>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</si>
  <si>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</si>
  <si>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</si>
  <si>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</si>
  <si>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</si>
  <si>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</si>
  <si>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</si>
  <si>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</si>
  <si>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</si>
  <si>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</si>
  <si>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</si>
  <si>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</si>
  <si>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</si>
  <si>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</si>
  <si>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</si>
  <si>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</si>
  <si>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</si>
  <si>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</si>
  <si>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</si>
  <si>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</si>
  <si>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</si>
  <si>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</si>
  <si>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</si>
  <si>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</si>
  <si>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</si>
  <si>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</si>
  <si>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</si>
  <si>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</si>
  <si>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</si>
  <si>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</si>
  <si>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</si>
  <si>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</si>
  <si>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</si>
  <si>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</si>
  <si>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</si>
  <si>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</si>
  <si>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</si>
  <si>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</si>
  <si>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</si>
  <si>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</si>
  <si>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</si>
  <si>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</si>
  <si>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</si>
  <si>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</si>
  <si>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</si>
  <si>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</si>
  <si>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</si>
  <si>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</si>
  <si>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</si>
  <si>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</si>
  <si>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</si>
  <si>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</si>
  <si>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</si>
  <si>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</si>
  <si>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</si>
  <si>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</si>
  <si>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</si>
  <si>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</si>
  <si>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</si>
  <si>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</si>
  <si>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</si>
  <si>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</si>
  <si>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</si>
  <si>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</si>
  <si>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</si>
  <si>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</si>
  <si>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</si>
  <si>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</si>
  <si>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</si>
  <si>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</si>
  <si>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</si>
  <si>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</si>
  <si>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</si>
  <si>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</si>
  <si>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</si>
  <si>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</si>
  <si>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</si>
  <si>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</si>
  <si>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</si>
  <si>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</si>
  <si>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</si>
  <si>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</si>
  <si>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</si>
  <si>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</si>
  <si>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</si>
  <si>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</si>
  <si>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</si>
  <si>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</si>
  <si>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</si>
  <si>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</si>
  <si>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</si>
  <si>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</si>
  <si>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</si>
  <si>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Universidad de Guanajuato</t>
  </si>
  <si>
    <t>Del 1 de Enero al 31 de Diciembre de 2024 (b)</t>
  </si>
  <si>
    <t>a) NO APLICA, LA UG NO TIENE OBLIGACIONES EN APP's</t>
  </si>
  <si>
    <t>A. Universidad de Guanajuato AUGT Rectoria General</t>
  </si>
  <si>
    <t>B. Universidad de Guanajuato AUGT Campus Guanajuato</t>
  </si>
  <si>
    <t>C. Universidad de Guanajuato AUGT Campus León</t>
  </si>
  <si>
    <t>D. Universidad de Guanajuato AUGT Campus Irapuato-Salamanca</t>
  </si>
  <si>
    <t>E. Universidad de Guanajuato AUGT Campus Celaya-Salvatierra</t>
  </si>
  <si>
    <t>F. Universidad de Guanajuato AUGT Colegio de Nivel Medio Superior</t>
  </si>
  <si>
    <t>Año 2025 (d)</t>
  </si>
  <si>
    <t>Año 2026 (d)</t>
  </si>
  <si>
    <t>Año 2027 (d)</t>
  </si>
  <si>
    <t>Año 2028 (d)</t>
  </si>
  <si>
    <t>Año 2029 (d)</t>
  </si>
  <si>
    <t>2024 (c)</t>
  </si>
  <si>
    <t>2025 (d)</t>
  </si>
  <si>
    <t>2026 (d)</t>
  </si>
  <si>
    <t>2027 (d)</t>
  </si>
  <si>
    <t>2028 (d)</t>
  </si>
  <si>
    <t>2029 (d)</t>
  </si>
  <si>
    <t>2019 1 (c)</t>
  </si>
  <si>
    <t>2020 1 (c)</t>
  </si>
  <si>
    <t>2021 1 (c)</t>
  </si>
  <si>
    <t>2022 1 (c)</t>
  </si>
  <si>
    <t>2023 1 (c)</t>
  </si>
  <si>
    <r>
      <t xml:space="preserve">2019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</si>
  <si>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</si>
  <si>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</si>
  <si>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</si>
  <si>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</si>
  <si>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2024 (d)</t>
  </si>
  <si>
    <t>31 de diciembre de 2023 (e)</t>
  </si>
  <si>
    <t>Al 31 de Diciembre de 2024 y al 31 de Diciembre de 2024(b)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</si>
</sst>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C5" sqref="C5"/>
    </sheetView>
  </sheetViews>
  <sheetFormatPr baseColWidth="10" defaultColWidth="11" defaultRowHeight="15" x14ac:dyDescent="0.25"/>
  <cols>
    <col min="1" max="1" width="96.42578125" customWidth="1"/>
    <col min="2" max="3" width="17.85546875" bestFit="1" customWidth="1"/>
    <col min="4" max="4" width="98.7109375" bestFit="1" customWidth="1"/>
    <col min="5" max="6" width="17.28515625" bestFit="1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581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613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611</v>
      </c>
      <c r="C6" s="1" t="s">
        <v>612</v>
      </c>
      <c r="D6" s="42" t="s">
        <v>4</v>
      </c>
      <c r="E6" s="41" t="s">
        <v>611</v>
      </c>
      <c r="F6" s="1" t="s">
        <v>612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472962329</v>
      </c>
      <c r="C9" s="47">
        <f>SUM(C10:C16)</f>
        <v>296652579</v>
      </c>
      <c r="D9" s="46" t="s">
        <v>10</v>
      </c>
      <c r="E9" s="47">
        <f>SUM(E10:E18)</f>
        <v>157912289</v>
      </c>
      <c r="F9" s="47">
        <f>SUM(F10:F18)</f>
        <v>148213880</v>
      </c>
    </row>
    <row r="10" spans="1:6" x14ac:dyDescent="0.25">
      <c r="A10" s="48" t="s">
        <v>11</v>
      </c>
      <c r="B10" s="47">
        <v>13417</v>
      </c>
      <c r="C10" s="47">
        <v>1417</v>
      </c>
      <c r="D10" s="48" t="s">
        <v>12</v>
      </c>
      <c r="E10" s="47">
        <v>19904417</v>
      </c>
      <c r="F10" s="47">
        <v>17600552</v>
      </c>
    </row>
    <row r="11" spans="1:6" x14ac:dyDescent="0.25">
      <c r="A11" s="48" t="s">
        <v>13</v>
      </c>
      <c r="B11" s="47">
        <v>449229001</v>
      </c>
      <c r="C11" s="47">
        <v>267405925</v>
      </c>
      <c r="D11" s="48" t="s">
        <v>14</v>
      </c>
      <c r="E11" s="47">
        <v>49422244</v>
      </c>
      <c r="F11" s="47">
        <v>59415002</v>
      </c>
    </row>
    <row r="12" spans="1:6" x14ac:dyDescent="0.25">
      <c r="A12" s="48" t="s">
        <v>15</v>
      </c>
      <c r="B12" s="47">
        <v>234930</v>
      </c>
      <c r="C12" s="47">
        <v>193337</v>
      </c>
      <c r="D12" s="48" t="s">
        <v>16</v>
      </c>
      <c r="E12" s="47">
        <v>1199399</v>
      </c>
      <c r="F12" s="47">
        <v>2668943</v>
      </c>
    </row>
    <row r="13" spans="1:6" x14ac:dyDescent="0.25">
      <c r="A13" s="48" t="s">
        <v>17</v>
      </c>
      <c r="B13" s="47">
        <v>20571434</v>
      </c>
      <c r="C13" s="47">
        <v>16387191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2913547</v>
      </c>
      <c r="C14" s="47">
        <v>12664709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47">
        <v>67967059</v>
      </c>
      <c r="F16" s="47">
        <v>61265063</v>
      </c>
    </row>
    <row r="17" spans="1:6" x14ac:dyDescent="0.25">
      <c r="A17" s="46" t="s">
        <v>25</v>
      </c>
      <c r="B17" s="47">
        <f>SUM(B18:B24)</f>
        <v>170275513</v>
      </c>
      <c r="C17" s="47">
        <f>SUM(C18:C24)</f>
        <v>151825204</v>
      </c>
      <c r="D17" s="48" t="s">
        <v>26</v>
      </c>
      <c r="E17" s="47">
        <v>17667124</v>
      </c>
      <c r="F17" s="47">
        <v>582046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47">
        <v>1752046</v>
      </c>
      <c r="F18" s="47">
        <v>6682274</v>
      </c>
    </row>
    <row r="19" spans="1:6" x14ac:dyDescent="0.25">
      <c r="A19" s="48" t="s">
        <v>29</v>
      </c>
      <c r="B19" s="47">
        <v>153053300</v>
      </c>
      <c r="C19" s="47">
        <v>135074153</v>
      </c>
      <c r="D19" s="46" t="s">
        <v>30</v>
      </c>
      <c r="E19" s="47">
        <f>SUM(E20:E22)</f>
        <v>85658</v>
      </c>
      <c r="F19" s="47">
        <f>SUM(F20:F22)</f>
        <v>82158</v>
      </c>
    </row>
    <row r="20" spans="1:6" x14ac:dyDescent="0.25">
      <c r="A20" s="48" t="s">
        <v>31</v>
      </c>
      <c r="B20" s="47">
        <v>5840861</v>
      </c>
      <c r="C20" s="47">
        <v>5812099</v>
      </c>
      <c r="D20" s="48" t="s">
        <v>32</v>
      </c>
      <c r="E20" s="47">
        <v>84900</v>
      </c>
      <c r="F20" s="47">
        <v>81400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47">
        <v>0</v>
      </c>
      <c r="D22" s="48" t="s">
        <v>36</v>
      </c>
      <c r="E22" s="47">
        <v>758</v>
      </c>
      <c r="F22" s="47">
        <v>758</v>
      </c>
    </row>
    <row r="23" spans="1:6" x14ac:dyDescent="0.25">
      <c r="A23" s="48" t="s">
        <v>37</v>
      </c>
      <c r="B23" s="47">
        <v>11381352</v>
      </c>
      <c r="C23" s="47">
        <v>10938952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47">
        <v>0</v>
      </c>
      <c r="C24" s="47">
        <v>0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SUM(B26:B31)</f>
        <v>41841164</v>
      </c>
      <c r="C25" s="47">
        <f>SUM(C26:C31)</f>
        <v>33610353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2878534</v>
      </c>
      <c r="C26" s="47">
        <v>280248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38962630</v>
      </c>
      <c r="C29" s="47">
        <v>33330105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691065</v>
      </c>
      <c r="F31" s="47">
        <f>SUM(F32:F37)</f>
        <v>691065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691065</v>
      </c>
      <c r="F36" s="47">
        <v>691065</v>
      </c>
    </row>
    <row r="37" spans="1:6" ht="14.45" customHeight="1" x14ac:dyDescent="0.25">
      <c r="A37" s="46" t="s">
        <v>65</v>
      </c>
      <c r="B37" s="47">
        <v>0</v>
      </c>
      <c r="C37" s="47">
        <v>240360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-34872420</v>
      </c>
      <c r="C38" s="47">
        <f>SUM(C39:C40)</f>
        <v>-19444417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-34872420</v>
      </c>
      <c r="C39" s="47">
        <v>-19444417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1497135</v>
      </c>
      <c r="C41" s="47">
        <f>SUM(C42:C45)</f>
        <v>1497135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1497135</v>
      </c>
      <c r="C42" s="47">
        <v>1497135</v>
      </c>
      <c r="D42" s="46" t="s">
        <v>76</v>
      </c>
      <c r="E42" s="47">
        <f>SUM(E43:E45)</f>
        <v>39764832</v>
      </c>
      <c r="F42" s="47">
        <f>SUM(F43:F45)</f>
        <v>19034905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39764832</v>
      </c>
      <c r="F45" s="47">
        <v>19034905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651703721</v>
      </c>
      <c r="C47" s="4">
        <f>C9+C17+C25+C31+C37+C38+C41</f>
        <v>464381214</v>
      </c>
      <c r="D47" s="2" t="s">
        <v>84</v>
      </c>
      <c r="E47" s="4">
        <f>E9+E19+E23+E26+E27+E31+E38+E42</f>
        <v>198453844</v>
      </c>
      <c r="F47" s="4">
        <f>F9+F19+F23+F26+F27+F31+F38+F42</f>
        <v>168022008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979208598</v>
      </c>
      <c r="C50" s="47">
        <v>883223082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10855543</v>
      </c>
      <c r="C51" s="47">
        <v>8470440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47">
        <v>6415886732</v>
      </c>
      <c r="C52" s="47">
        <v>6403559845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47">
        <v>2321123917</v>
      </c>
      <c r="C53" s="47">
        <v>2261478352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47">
        <v>63998641</v>
      </c>
      <c r="C54" s="47">
        <v>68014187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47">
        <v>-3320410852</v>
      </c>
      <c r="C55" s="47">
        <v>-3112050038</v>
      </c>
      <c r="D55" s="50" t="s">
        <v>98</v>
      </c>
      <c r="E55" s="47">
        <v>936706745</v>
      </c>
      <c r="F55" s="47">
        <v>806411341</v>
      </c>
    </row>
    <row r="56" spans="1:6" x14ac:dyDescent="0.25">
      <c r="A56" s="46" t="s">
        <v>99</v>
      </c>
      <c r="B56" s="47">
        <v>25292388</v>
      </c>
      <c r="C56" s="47">
        <v>25235826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SUM(E51:E55)</f>
        <v>936706745</v>
      </c>
      <c r="F57" s="4">
        <f>SUM(F51:F55)</f>
        <v>806411341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1135160589</v>
      </c>
      <c r="F59" s="4">
        <f>F47+F57</f>
        <v>974433349</v>
      </c>
    </row>
    <row r="60" spans="1:6" x14ac:dyDescent="0.25">
      <c r="A60" s="3" t="s">
        <v>104</v>
      </c>
      <c r="B60" s="4">
        <f>SUM(B50:B58)</f>
        <v>6495954967</v>
      </c>
      <c r="C60" s="4">
        <f>SUM(C50:C58)</f>
        <v>6537931694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7147658688</v>
      </c>
      <c r="C62" s="4">
        <f>SUM(C47+C60)</f>
        <v>7002312908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3575202714</v>
      </c>
      <c r="F63" s="47">
        <f>SUM(F64:F66)</f>
        <v>3569992161</v>
      </c>
    </row>
    <row r="64" spans="1:6" x14ac:dyDescent="0.25">
      <c r="A64" s="45"/>
      <c r="B64" s="45"/>
      <c r="C64" s="45"/>
      <c r="D64" s="46" t="s">
        <v>108</v>
      </c>
      <c r="E64" s="47">
        <v>3543641522</v>
      </c>
      <c r="F64" s="47">
        <v>3543641522</v>
      </c>
    </row>
    <row r="65" spans="1:6" x14ac:dyDescent="0.25">
      <c r="A65" s="45"/>
      <c r="B65" s="45"/>
      <c r="C65" s="45"/>
      <c r="D65" s="50" t="s">
        <v>109</v>
      </c>
      <c r="E65" s="47">
        <v>31561192</v>
      </c>
      <c r="F65" s="47">
        <v>26350639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2425424801</v>
      </c>
      <c r="F68" s="47">
        <f>SUM(F69:F73)</f>
        <v>2446016814</v>
      </c>
    </row>
    <row r="69" spans="1:6" x14ac:dyDescent="0.25">
      <c r="A69" s="53"/>
      <c r="B69" s="45"/>
      <c r="C69" s="45"/>
      <c r="D69" s="46" t="s">
        <v>112</v>
      </c>
      <c r="E69" s="47">
        <v>38327814</v>
      </c>
      <c r="F69" s="47">
        <v>5315356</v>
      </c>
    </row>
    <row r="70" spans="1:6" x14ac:dyDescent="0.25">
      <c r="A70" s="53"/>
      <c r="B70" s="45"/>
      <c r="C70" s="45"/>
      <c r="D70" s="46" t="s">
        <v>113</v>
      </c>
      <c r="E70" s="47">
        <v>-648031906</v>
      </c>
      <c r="F70" s="47">
        <v>-596687385</v>
      </c>
    </row>
    <row r="71" spans="1:6" x14ac:dyDescent="0.25">
      <c r="A71" s="53"/>
      <c r="B71" s="45"/>
      <c r="C71" s="45"/>
      <c r="D71" s="46" t="s">
        <v>114</v>
      </c>
      <c r="E71" s="47">
        <v>3042640756</v>
      </c>
      <c r="F71" s="47">
        <v>3042640756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-7511863</v>
      </c>
      <c r="F73" s="47">
        <v>-5251913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11870584</v>
      </c>
      <c r="F75" s="47">
        <f>F76+F77</f>
        <v>11870584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11870584</v>
      </c>
      <c r="F77" s="47">
        <v>11870584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6012498099</v>
      </c>
      <c r="F79" s="4">
        <f>F63+F68+F75</f>
        <v>6027879559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7147658688</v>
      </c>
      <c r="F81" s="4">
        <f>F59+F79</f>
        <v>7002312908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B9:C62 E9:F4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7:C17 E23:F23 B48:C49 B41:C41 B47 F31 E38:F38 E42:F42 B46:C46 E46:F49 B59:C59 E56:F56 E58:F63 B61:C61 E67:F68 E74:F75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440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441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442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567</v>
      </c>
      <c r="B6" s="7" t="s">
        <v>568</v>
      </c>
      <c r="C6" s="33" t="s">
        <v>590</v>
      </c>
      <c r="D6" s="33" t="s">
        <v>591</v>
      </c>
      <c r="E6" s="33" t="s">
        <v>592</v>
      </c>
      <c r="F6" s="33" t="s">
        <v>593</v>
      </c>
      <c r="G6" s="33" t="s">
        <v>594</v>
      </c>
    </row>
    <row r="7" spans="1:7" ht="15.75" customHeight="1" x14ac:dyDescent="0.25">
      <c r="A7" s="26" t="s">
        <v>551</v>
      </c>
      <c r="B7" s="119">
        <f>SUM(B8:B19)</f>
        <v>1813302330</v>
      </c>
      <c r="C7" s="119">
        <f t="shared" ref="C7:G7" si="0">SUM(C8:C19)</f>
        <v>1903967446.5</v>
      </c>
      <c r="D7" s="119">
        <f t="shared" si="0"/>
        <v>1999165818.825</v>
      </c>
      <c r="E7" s="119">
        <f t="shared" si="0"/>
        <v>2099124109.7662501</v>
      </c>
      <c r="F7" s="119">
        <f t="shared" si="0"/>
        <v>2204080315.2545629</v>
      </c>
      <c r="G7" s="119">
        <f t="shared" si="0"/>
        <v>2314284331.0172911</v>
      </c>
    </row>
    <row r="8" spans="1:7" x14ac:dyDescent="0.25">
      <c r="A8" s="58" t="s">
        <v>552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553</v>
      </c>
      <c r="B9" s="75">
        <v>54731334.259999998</v>
      </c>
      <c r="C9" s="75">
        <v>57467900.972999997</v>
      </c>
      <c r="D9" s="75">
        <v>60341296.021650001</v>
      </c>
      <c r="E9" s="75">
        <v>63358360.822732501</v>
      </c>
      <c r="F9" s="75">
        <v>66526278.863869131</v>
      </c>
      <c r="G9" s="75">
        <v>69852592.807062596</v>
      </c>
    </row>
    <row r="10" spans="1:7" x14ac:dyDescent="0.25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554</v>
      </c>
      <c r="B12" s="75">
        <v>12595000</v>
      </c>
      <c r="C12" s="75">
        <v>13224750</v>
      </c>
      <c r="D12" s="75">
        <v>13885987.5</v>
      </c>
      <c r="E12" s="75">
        <v>14580286.875</v>
      </c>
      <c r="F12" s="75">
        <v>15309301.21875</v>
      </c>
      <c r="G12" s="75">
        <v>16074766.279687501</v>
      </c>
    </row>
    <row r="13" spans="1:7" x14ac:dyDescent="0.25">
      <c r="A13" s="58" t="s">
        <v>555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484</v>
      </c>
      <c r="B14" s="75">
        <v>378925019.74000007</v>
      </c>
      <c r="C14" s="75">
        <v>397871270.72700012</v>
      </c>
      <c r="D14" s="75">
        <v>417764834.26335013</v>
      </c>
      <c r="E14" s="75">
        <v>438653075.97651768</v>
      </c>
      <c r="F14" s="75">
        <v>460585729.7753436</v>
      </c>
      <c r="G14" s="75">
        <v>483615016.2641108</v>
      </c>
    </row>
    <row r="15" spans="1:7" x14ac:dyDescent="0.25">
      <c r="A15" s="58" t="s">
        <v>485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556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487</v>
      </c>
      <c r="B17" s="75">
        <v>1367050976</v>
      </c>
      <c r="C17" s="75">
        <v>1435403524.8</v>
      </c>
      <c r="D17" s="75">
        <v>1507173701.04</v>
      </c>
      <c r="E17" s="75">
        <v>1582532386.092</v>
      </c>
      <c r="F17" s="75">
        <v>1661659005.3966</v>
      </c>
      <c r="G17" s="75">
        <v>1744741955.66643</v>
      </c>
    </row>
    <row r="18" spans="1:7" x14ac:dyDescent="0.25">
      <c r="A18" s="58" t="s">
        <v>557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558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566</v>
      </c>
      <c r="B20" s="75"/>
      <c r="C20" s="75"/>
      <c r="D20" s="75"/>
      <c r="E20" s="75"/>
      <c r="F20" s="75"/>
      <c r="G20" s="75"/>
    </row>
    <row r="21" spans="1:7" x14ac:dyDescent="0.25">
      <c r="A21" s="3" t="s">
        <v>559</v>
      </c>
      <c r="B21" s="119">
        <f>SUM(B22:B26)</f>
        <v>2346324296</v>
      </c>
      <c r="C21" s="119">
        <f t="shared" ref="C21:G21" si="1">SUM(C22:C26)</f>
        <v>2463640510.8000002</v>
      </c>
      <c r="D21" s="119">
        <f t="shared" si="1"/>
        <v>2586822536.3400002</v>
      </c>
      <c r="E21" s="119">
        <f t="shared" si="1"/>
        <v>2716163663.1570001</v>
      </c>
      <c r="F21" s="119">
        <f t="shared" si="1"/>
        <v>2851971846.3148503</v>
      </c>
      <c r="G21" s="119">
        <f t="shared" si="1"/>
        <v>2994570438.6305928</v>
      </c>
    </row>
    <row r="22" spans="1:7" x14ac:dyDescent="0.25">
      <c r="A22" s="58" t="s">
        <v>560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561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493</v>
      </c>
      <c r="B25" s="76">
        <v>2346324296</v>
      </c>
      <c r="C25" s="76">
        <v>2463640510.8000002</v>
      </c>
      <c r="D25" s="76">
        <v>2586822536.3400002</v>
      </c>
      <c r="E25" s="76">
        <v>2716163663.1570001</v>
      </c>
      <c r="F25" s="76">
        <v>2851971846.3148503</v>
      </c>
      <c r="G25" s="76">
        <v>2994570438.6305928</v>
      </c>
    </row>
    <row r="26" spans="1:7" x14ac:dyDescent="0.25">
      <c r="A26" s="59" t="s">
        <v>562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566</v>
      </c>
      <c r="B27" s="76"/>
      <c r="C27" s="76"/>
      <c r="D27" s="76"/>
      <c r="E27" s="76"/>
      <c r="F27" s="76"/>
      <c r="G27" s="76"/>
    </row>
    <row r="28" spans="1:7" x14ac:dyDescent="0.25">
      <c r="A28" s="3" t="s">
        <v>563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564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566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565</v>
      </c>
      <c r="B31" s="119">
        <f>B21+B7+B28</f>
        <v>4159626626</v>
      </c>
      <c r="C31" s="119">
        <f t="shared" ref="C31:G31" si="3">C21+C7+C28</f>
        <v>4367607957.3000002</v>
      </c>
      <c r="D31" s="119">
        <f t="shared" si="3"/>
        <v>4585988355.165</v>
      </c>
      <c r="E31" s="119">
        <f t="shared" si="3"/>
        <v>4815287772.9232502</v>
      </c>
      <c r="F31" s="119">
        <f t="shared" si="3"/>
        <v>5056052161.5694132</v>
      </c>
      <c r="G31" s="119">
        <f t="shared" si="3"/>
        <v>5308854769.6478844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290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457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292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497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FE981327-25BC-49EB-8359-8A6BCB33608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460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442</v>
      </c>
      <c r="B5" s="173"/>
      <c r="C5" s="173"/>
      <c r="D5" s="173"/>
      <c r="E5" s="173"/>
      <c r="F5" s="173"/>
      <c r="G5" s="174"/>
    </row>
    <row r="6" spans="1:7" x14ac:dyDescent="0.25">
      <c r="A6" s="139" t="s">
        <v>567</v>
      </c>
      <c r="B6" s="7" t="s">
        <v>595</v>
      </c>
      <c r="C6" s="33" t="s">
        <v>596</v>
      </c>
      <c r="D6" s="33" t="s">
        <v>597</v>
      </c>
      <c r="E6" s="33" t="s">
        <v>598</v>
      </c>
      <c r="F6" s="33" t="s">
        <v>599</v>
      </c>
      <c r="G6" s="33" t="s">
        <v>600</v>
      </c>
    </row>
    <row r="7" spans="1:7" ht="15.75" customHeight="1" x14ac:dyDescent="0.25">
      <c r="A7" s="26" t="s">
        <v>462</v>
      </c>
      <c r="B7" s="119">
        <f t="shared" ref="B7:G7" si="0">SUM(B8:B16)</f>
        <v>1928728216.0000002</v>
      </c>
      <c r="C7" s="119">
        <f t="shared" si="0"/>
        <v>1986590062.4200003</v>
      </c>
      <c r="D7" s="119">
        <f t="shared" si="0"/>
        <v>2046187764.3</v>
      </c>
      <c r="E7" s="119">
        <f t="shared" si="0"/>
        <v>2107573397.23</v>
      </c>
      <c r="F7" s="119">
        <f t="shared" si="0"/>
        <v>2170800599.1399999</v>
      </c>
      <c r="G7" s="119">
        <f t="shared" si="0"/>
        <v>2235924617.1200004</v>
      </c>
    </row>
    <row r="8" spans="1:7" x14ac:dyDescent="0.25">
      <c r="A8" s="58" t="s">
        <v>569</v>
      </c>
      <c r="B8" s="75">
        <v>1391074799.4200001</v>
      </c>
      <c r="C8" s="75">
        <v>1432807043.4000001</v>
      </c>
      <c r="D8" s="75">
        <v>1475791254.7</v>
      </c>
      <c r="E8" s="75">
        <v>1520064992.3499999</v>
      </c>
      <c r="F8" s="75">
        <v>1565666942.1199999</v>
      </c>
      <c r="G8" s="75">
        <v>1612636950.3800001</v>
      </c>
    </row>
    <row r="9" spans="1:7" ht="15.75" customHeight="1" x14ac:dyDescent="0.25">
      <c r="A9" s="58" t="s">
        <v>570</v>
      </c>
      <c r="B9" s="75">
        <v>68362814.229999959</v>
      </c>
      <c r="C9" s="75">
        <v>70413698.659999996</v>
      </c>
      <c r="D9" s="75">
        <v>72526109.620000005</v>
      </c>
      <c r="E9" s="75">
        <v>74701892.900000006</v>
      </c>
      <c r="F9" s="75">
        <v>76942949.689999998</v>
      </c>
      <c r="G9" s="75">
        <v>79251238.180000007</v>
      </c>
    </row>
    <row r="10" spans="1:7" x14ac:dyDescent="0.25">
      <c r="A10" s="58" t="s">
        <v>465</v>
      </c>
      <c r="B10" s="75">
        <v>260246714.44</v>
      </c>
      <c r="C10" s="75">
        <v>268054115.81</v>
      </c>
      <c r="D10" s="75">
        <v>276095739.30000001</v>
      </c>
      <c r="E10" s="75">
        <v>284378611.48000002</v>
      </c>
      <c r="F10" s="75">
        <v>292909969.81999999</v>
      </c>
      <c r="G10" s="75">
        <v>301697268.91000003</v>
      </c>
    </row>
    <row r="11" spans="1:7" x14ac:dyDescent="0.25">
      <c r="A11" s="58" t="s">
        <v>466</v>
      </c>
      <c r="B11" s="75">
        <v>93458832.920000002</v>
      </c>
      <c r="C11" s="75">
        <v>96262597.909999996</v>
      </c>
      <c r="D11" s="75">
        <v>99150475.849999994</v>
      </c>
      <c r="E11" s="75">
        <v>102124990.12</v>
      </c>
      <c r="F11" s="75">
        <v>105188739.81999999</v>
      </c>
      <c r="G11" s="75">
        <v>108344402.02</v>
      </c>
    </row>
    <row r="12" spans="1:7" x14ac:dyDescent="0.25">
      <c r="A12" s="58" t="s">
        <v>571</v>
      </c>
      <c r="B12" s="75">
        <v>95373797.289999992</v>
      </c>
      <c r="C12" s="75">
        <v>98235011.209999993</v>
      </c>
      <c r="D12" s="75">
        <v>101182061.54000001</v>
      </c>
      <c r="E12" s="75">
        <v>104217523.39</v>
      </c>
      <c r="F12" s="75">
        <v>107344049.09</v>
      </c>
      <c r="G12" s="75">
        <v>110564370.56999999</v>
      </c>
    </row>
    <row r="13" spans="1:7" x14ac:dyDescent="0.25">
      <c r="A13" s="58" t="s">
        <v>468</v>
      </c>
      <c r="B13" s="75">
        <v>20211257.700000003</v>
      </c>
      <c r="C13" s="75">
        <v>20817595.43</v>
      </c>
      <c r="D13" s="75">
        <v>21442123.289999999</v>
      </c>
      <c r="E13" s="75">
        <v>22085386.989999998</v>
      </c>
      <c r="F13" s="75">
        <v>22747948.600000001</v>
      </c>
      <c r="G13" s="75">
        <v>23430387.059999999</v>
      </c>
    </row>
    <row r="14" spans="1:7" x14ac:dyDescent="0.25">
      <c r="A14" s="59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472</v>
      </c>
      <c r="B18" s="119">
        <f>SUM(B19:B27)</f>
        <v>2346324296.0000038</v>
      </c>
      <c r="C18" s="119">
        <f t="shared" ref="C18:G18" si="1">SUM(C19:C27)</f>
        <v>2416714024.75</v>
      </c>
      <c r="D18" s="119">
        <f t="shared" si="1"/>
        <v>2489215445.4899998</v>
      </c>
      <c r="E18" s="119">
        <f t="shared" si="1"/>
        <v>2563891908.8500004</v>
      </c>
      <c r="F18" s="119">
        <f t="shared" si="1"/>
        <v>2640808666.1199994</v>
      </c>
      <c r="G18" s="119">
        <f t="shared" si="1"/>
        <v>2720032926.1000004</v>
      </c>
    </row>
    <row r="19" spans="1:7" x14ac:dyDescent="0.25">
      <c r="A19" s="58" t="s">
        <v>569</v>
      </c>
      <c r="B19" s="76">
        <v>2126409820.8700037</v>
      </c>
      <c r="C19" s="76">
        <v>2190202115.5</v>
      </c>
      <c r="D19" s="76">
        <v>2255908178.96</v>
      </c>
      <c r="E19" s="76">
        <v>2323585424.3299999</v>
      </c>
      <c r="F19" s="76">
        <v>2393292987.0599999</v>
      </c>
      <c r="G19" s="76">
        <v>2465091776.6700001</v>
      </c>
    </row>
    <row r="20" spans="1:7" x14ac:dyDescent="0.25">
      <c r="A20" s="58" t="s">
        <v>570</v>
      </c>
      <c r="B20" s="76">
        <v>47202842.149999991</v>
      </c>
      <c r="C20" s="76">
        <v>48618927.409999996</v>
      </c>
      <c r="D20" s="76">
        <v>50077495.240000002</v>
      </c>
      <c r="E20" s="76">
        <v>51579820.090000004</v>
      </c>
      <c r="F20" s="76">
        <v>53127214.700000003</v>
      </c>
      <c r="G20" s="76">
        <v>54721031.140000001</v>
      </c>
    </row>
    <row r="21" spans="1:7" x14ac:dyDescent="0.25">
      <c r="A21" s="58" t="s">
        <v>465</v>
      </c>
      <c r="B21" s="76">
        <v>122478709.97999999</v>
      </c>
      <c r="C21" s="76">
        <v>126153071.28</v>
      </c>
      <c r="D21" s="76">
        <v>129937663.42</v>
      </c>
      <c r="E21" s="76">
        <v>133835793.31999999</v>
      </c>
      <c r="F21" s="76">
        <v>137850867.12</v>
      </c>
      <c r="G21" s="76">
        <v>141986393.13</v>
      </c>
    </row>
    <row r="22" spans="1:7" x14ac:dyDescent="0.25">
      <c r="A22" s="58" t="s">
        <v>466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571</v>
      </c>
      <c r="B23" s="76">
        <v>11000000</v>
      </c>
      <c r="C23" s="76">
        <v>11330000</v>
      </c>
      <c r="D23" s="76">
        <v>11669900</v>
      </c>
      <c r="E23" s="76">
        <v>12019997</v>
      </c>
      <c r="F23" s="76">
        <v>12380596.91</v>
      </c>
      <c r="G23" s="76">
        <v>12752014.82</v>
      </c>
    </row>
    <row r="24" spans="1:7" x14ac:dyDescent="0.25">
      <c r="A24" s="59" t="s">
        <v>468</v>
      </c>
      <c r="B24" s="76">
        <v>39232923</v>
      </c>
      <c r="C24" s="76">
        <v>40409910.560000002</v>
      </c>
      <c r="D24" s="76">
        <v>41622207.869999997</v>
      </c>
      <c r="E24" s="76">
        <v>42870874.109999999</v>
      </c>
      <c r="F24" s="76">
        <v>44157000.329999998</v>
      </c>
      <c r="G24" s="76">
        <v>45481710.340000004</v>
      </c>
    </row>
    <row r="25" spans="1:7" x14ac:dyDescent="0.25">
      <c r="A25" s="59" t="s">
        <v>469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566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474</v>
      </c>
      <c r="B29" s="119">
        <f>B18+B7</f>
        <v>4275052512.0000038</v>
      </c>
      <c r="C29" s="119">
        <f t="shared" ref="C29:G29" si="2">C18+C7</f>
        <v>4403304087.1700001</v>
      </c>
      <c r="D29" s="119">
        <f t="shared" si="2"/>
        <v>4535403209.79</v>
      </c>
      <c r="E29" s="119">
        <f t="shared" si="2"/>
        <v>4671465306.0799999</v>
      </c>
      <c r="F29" s="119">
        <f t="shared" si="2"/>
        <v>4811609265.2599993</v>
      </c>
      <c r="G29" s="119">
        <f t="shared" si="2"/>
        <v>4955957543.2200012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7E5BCD24-1919-417D-891C-F9EF275FDCC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5" sqref="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475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476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443</v>
      </c>
      <c r="B5" s="7" t="s">
        <v>601</v>
      </c>
      <c r="C5" s="33" t="s">
        <v>602</v>
      </c>
      <c r="D5" s="33" t="s">
        <v>603</v>
      </c>
      <c r="E5" s="33" t="s">
        <v>604</v>
      </c>
      <c r="F5" s="33" t="s">
        <v>605</v>
      </c>
      <c r="G5" s="33" t="s">
        <v>572</v>
      </c>
    </row>
    <row r="6" spans="1:7" ht="15.75" customHeight="1" x14ac:dyDescent="0.25">
      <c r="A6" s="26" t="s">
        <v>445</v>
      </c>
      <c r="B6" s="119">
        <f>SUM(B7:B18)</f>
        <v>1494647197.2600002</v>
      </c>
      <c r="C6" s="119">
        <f t="shared" ref="C6:G6" si="0">SUM(C7:C18)</f>
        <v>1436299413.01</v>
      </c>
      <c r="D6" s="119">
        <f t="shared" si="0"/>
        <v>1452633285.8600001</v>
      </c>
      <c r="E6" s="119">
        <f t="shared" si="0"/>
        <v>1569396609.7999997</v>
      </c>
      <c r="F6" s="119">
        <f t="shared" si="0"/>
        <v>1785362562</v>
      </c>
      <c r="G6" s="119">
        <f t="shared" si="0"/>
        <v>1872705576.9299998</v>
      </c>
    </row>
    <row r="7" spans="1:7" x14ac:dyDescent="0.25">
      <c r="A7" s="58" t="s">
        <v>552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553</v>
      </c>
      <c r="B8" s="75">
        <v>44726152.739999995</v>
      </c>
      <c r="C8" s="75">
        <v>46905403.090000004</v>
      </c>
      <c r="D8" s="75">
        <v>49250911.829999998</v>
      </c>
      <c r="E8" s="75">
        <v>50921515.719999999</v>
      </c>
      <c r="F8" s="75">
        <v>53075923.619999997</v>
      </c>
      <c r="G8" s="75">
        <v>55022564.689999998</v>
      </c>
    </row>
    <row r="9" spans="1:7" x14ac:dyDescent="0.25">
      <c r="A9" s="58" t="s">
        <v>480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554</v>
      </c>
      <c r="B11" s="75">
        <v>0</v>
      </c>
      <c r="C11" s="75">
        <v>0</v>
      </c>
      <c r="D11" s="75">
        <v>13388292.660000002</v>
      </c>
      <c r="E11" s="75">
        <v>11530013.529999997</v>
      </c>
      <c r="F11" s="75">
        <v>14948727.540000055</v>
      </c>
      <c r="G11" s="75">
        <v>17614274.710000001</v>
      </c>
    </row>
    <row r="12" spans="1:7" x14ac:dyDescent="0.25">
      <c r="A12" s="58" t="s">
        <v>555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484</v>
      </c>
      <c r="B13" s="75">
        <v>473239206.78000021</v>
      </c>
      <c r="C13" s="75">
        <v>377551095.42999995</v>
      </c>
      <c r="D13" s="75">
        <v>341378986.88999999</v>
      </c>
      <c r="E13" s="75">
        <v>365266198.93999988</v>
      </c>
      <c r="F13" s="75">
        <v>388117369.8499999</v>
      </c>
      <c r="G13" s="75">
        <v>400536431.98000002</v>
      </c>
    </row>
    <row r="14" spans="1:7" x14ac:dyDescent="0.25">
      <c r="A14" s="58" t="s">
        <v>485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556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487</v>
      </c>
      <c r="B16" s="75">
        <v>953076257.16000009</v>
      </c>
      <c r="C16" s="75">
        <v>1006803738.13</v>
      </c>
      <c r="D16" s="75">
        <v>1047615506.48</v>
      </c>
      <c r="E16" s="75">
        <v>1136749181.6099999</v>
      </c>
      <c r="F16" s="75">
        <v>1326432738.4200001</v>
      </c>
      <c r="G16" s="75">
        <v>1399532305.55</v>
      </c>
    </row>
    <row r="17" spans="1:7" x14ac:dyDescent="0.25">
      <c r="A17" s="58" t="s">
        <v>557</v>
      </c>
      <c r="B17" s="75">
        <v>23605580.579999998</v>
      </c>
      <c r="C17" s="75">
        <v>5039176.3600000003</v>
      </c>
      <c r="D17" s="75">
        <v>999588</v>
      </c>
      <c r="E17" s="75">
        <v>4929700</v>
      </c>
      <c r="F17" s="75">
        <v>2787802.57</v>
      </c>
      <c r="G17" s="75">
        <v>0</v>
      </c>
    </row>
    <row r="18" spans="1:7" x14ac:dyDescent="0.25">
      <c r="A18" s="92" t="s">
        <v>558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451</v>
      </c>
      <c r="B20" s="119">
        <f>SUM(B21:B25)</f>
        <v>1952488395.7900002</v>
      </c>
      <c r="C20" s="119">
        <f t="shared" ref="C20:G20" si="1">SUM(C21:C25)</f>
        <v>1997487269.96</v>
      </c>
      <c r="D20" s="119">
        <f t="shared" si="1"/>
        <v>2038627725.4300003</v>
      </c>
      <c r="E20" s="119">
        <f t="shared" si="1"/>
        <v>2132021609.6599996</v>
      </c>
      <c r="F20" s="119">
        <f t="shared" si="1"/>
        <v>2262917655.2699995</v>
      </c>
      <c r="G20" s="119">
        <f t="shared" si="1"/>
        <v>2366112016.4400001</v>
      </c>
    </row>
    <row r="21" spans="1:7" x14ac:dyDescent="0.25">
      <c r="A21" s="58" t="s">
        <v>560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561</v>
      </c>
      <c r="B22" s="76">
        <v>34280159.199999996</v>
      </c>
      <c r="C22" s="76">
        <v>23747128.149999999</v>
      </c>
      <c r="D22" s="76">
        <v>36694629.899999999</v>
      </c>
      <c r="E22" s="76">
        <v>5553923.5199999996</v>
      </c>
      <c r="F22" s="76">
        <v>4621967.21</v>
      </c>
      <c r="G22" s="76">
        <v>0</v>
      </c>
    </row>
    <row r="23" spans="1:7" x14ac:dyDescent="0.25">
      <c r="A23" s="58" t="s">
        <v>492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493</v>
      </c>
      <c r="B24" s="76">
        <v>1918208236.5900002</v>
      </c>
      <c r="C24" s="76">
        <v>1973740141.8099999</v>
      </c>
      <c r="D24" s="76">
        <v>2001933095.5300002</v>
      </c>
      <c r="E24" s="76">
        <v>2126467686.1399996</v>
      </c>
      <c r="F24" s="76">
        <v>2258295688.0599995</v>
      </c>
      <c r="G24" s="76">
        <v>2366112016.4400001</v>
      </c>
    </row>
    <row r="25" spans="1:7" x14ac:dyDescent="0.25">
      <c r="A25" s="59" t="s">
        <v>562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455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168638268.23000002</v>
      </c>
    </row>
    <row r="28" spans="1:7" x14ac:dyDescent="0.25">
      <c r="A28" s="58" t="s">
        <v>288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f>+G35</f>
        <v>168638268.23000002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495</v>
      </c>
      <c r="B30" s="119">
        <f>B20+B6+B27</f>
        <v>3447135593.0500002</v>
      </c>
      <c r="C30" s="119">
        <f t="shared" ref="C30:G30" si="3">C20+C6+C27</f>
        <v>3433786682.9700003</v>
      </c>
      <c r="D30" s="119">
        <f t="shared" si="3"/>
        <v>3491261011.2900004</v>
      </c>
      <c r="E30" s="119">
        <f t="shared" si="3"/>
        <v>3701418219.4599991</v>
      </c>
      <c r="F30" s="119">
        <f t="shared" si="3"/>
        <v>4048280217.2699995</v>
      </c>
      <c r="G30" s="119">
        <f t="shared" si="3"/>
        <v>4407455861.6000004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290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457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150869546.36000001</v>
      </c>
    </row>
    <row r="34" spans="1:7" ht="30" x14ac:dyDescent="0.25">
      <c r="A34" s="142" t="s">
        <v>292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17768721.870000001</v>
      </c>
    </row>
    <row r="35" spans="1:7" x14ac:dyDescent="0.25">
      <c r="A35" s="53" t="s">
        <v>497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f>+G33+G34</f>
        <v>168638268.23000002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575</v>
      </c>
    </row>
    <row r="39" spans="1:7" x14ac:dyDescent="0.25">
      <c r="A39" t="s">
        <v>576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EF3189C4-60D1-4B2A-AA58-0C6176A2B47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5" sqref="B5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500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501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39" t="s">
        <v>443</v>
      </c>
      <c r="B5" s="7" t="s">
        <v>606</v>
      </c>
      <c r="C5" s="33" t="s">
        <v>607</v>
      </c>
      <c r="D5" s="33" t="s">
        <v>608</v>
      </c>
      <c r="E5" s="33" t="s">
        <v>609</v>
      </c>
      <c r="F5" s="33" t="s">
        <v>610</v>
      </c>
      <c r="G5" s="33" t="s">
        <v>611</v>
      </c>
    </row>
    <row r="6" spans="1:7" ht="15.75" customHeight="1" x14ac:dyDescent="0.25">
      <c r="A6" s="26" t="s">
        <v>462</v>
      </c>
      <c r="B6" s="119">
        <f t="shared" ref="B6:G6" si="0">SUM(B7:B15)</f>
        <v>1548721634.1799998</v>
      </c>
      <c r="C6" s="119">
        <f t="shared" si="0"/>
        <v>1446400867.0499995</v>
      </c>
      <c r="D6" s="119">
        <f t="shared" si="0"/>
        <v>1528311194.28</v>
      </c>
      <c r="E6" s="119">
        <f t="shared" si="0"/>
        <v>1637167701.0699999</v>
      </c>
      <c r="F6" s="119">
        <f t="shared" si="0"/>
        <v>1666311902.8400023</v>
      </c>
      <c r="G6" s="119">
        <f t="shared" si="0"/>
        <v>1741781710.1199999</v>
      </c>
    </row>
    <row r="7" spans="1:7" x14ac:dyDescent="0.25">
      <c r="A7" s="58" t="s">
        <v>569</v>
      </c>
      <c r="B7" s="75">
        <v>949506847.02999997</v>
      </c>
      <c r="C7" s="75">
        <v>1000466249.3499997</v>
      </c>
      <c r="D7" s="75">
        <v>1021969500.92</v>
      </c>
      <c r="E7" s="75">
        <v>1065785775.14</v>
      </c>
      <c r="F7" s="75">
        <v>1196546157.3000028</v>
      </c>
      <c r="G7" s="75">
        <v>1273981370.7499998</v>
      </c>
    </row>
    <row r="8" spans="1:7" ht="15.75" customHeight="1" x14ac:dyDescent="0.25">
      <c r="A8" s="58" t="s">
        <v>570</v>
      </c>
      <c r="B8" s="75">
        <v>63764415.469999999</v>
      </c>
      <c r="C8" s="75">
        <v>46293441.990000002</v>
      </c>
      <c r="D8" s="75">
        <v>47631787.700000003</v>
      </c>
      <c r="E8" s="75">
        <v>67392985.959999993</v>
      </c>
      <c r="F8" s="75">
        <v>64388319.289999925</v>
      </c>
      <c r="G8" s="75">
        <v>63739284.289999999</v>
      </c>
    </row>
    <row r="9" spans="1:7" x14ac:dyDescent="0.25">
      <c r="A9" s="58" t="s">
        <v>465</v>
      </c>
      <c r="B9" s="75">
        <v>291062466.48999971</v>
      </c>
      <c r="C9" s="75">
        <v>185883369.95999992</v>
      </c>
      <c r="D9" s="75">
        <v>250643497.08000001</v>
      </c>
      <c r="E9" s="75">
        <v>286447657.43000001</v>
      </c>
      <c r="F9" s="75">
        <v>243810739.67999971</v>
      </c>
      <c r="G9" s="75">
        <v>227598807.71000001</v>
      </c>
    </row>
    <row r="10" spans="1:7" x14ac:dyDescent="0.25">
      <c r="A10" s="58" t="s">
        <v>466</v>
      </c>
      <c r="B10" s="75">
        <v>96157858.830000028</v>
      </c>
      <c r="C10" s="75">
        <v>79217692.120000005</v>
      </c>
      <c r="D10" s="75">
        <v>77210328.810000002</v>
      </c>
      <c r="E10" s="75">
        <v>78044132.450000003</v>
      </c>
      <c r="F10" s="75">
        <v>86742119.459999934</v>
      </c>
      <c r="G10" s="75">
        <v>87103964.63000001</v>
      </c>
    </row>
    <row r="11" spans="1:7" x14ac:dyDescent="0.25">
      <c r="A11" s="58" t="s">
        <v>571</v>
      </c>
      <c r="B11" s="75">
        <v>81738164.700000003</v>
      </c>
      <c r="C11" s="75">
        <v>78358553.849999994</v>
      </c>
      <c r="D11" s="75">
        <v>77585582.790000007</v>
      </c>
      <c r="E11" s="75">
        <v>57775485.549999997</v>
      </c>
      <c r="F11" s="75">
        <v>39605596.280000053</v>
      </c>
      <c r="G11" s="75">
        <v>61054340.859999999</v>
      </c>
    </row>
    <row r="12" spans="1:7" x14ac:dyDescent="0.25">
      <c r="A12" s="58" t="s">
        <v>468</v>
      </c>
      <c r="B12" s="75">
        <v>59991881.659999989</v>
      </c>
      <c r="C12" s="75">
        <v>56181559.780000016</v>
      </c>
      <c r="D12" s="75">
        <v>53270496.979999997</v>
      </c>
      <c r="E12" s="75">
        <v>81721664.540000007</v>
      </c>
      <c r="F12" s="75">
        <v>35218970.830000006</v>
      </c>
      <c r="G12" s="75">
        <v>28303941.879999999</v>
      </c>
    </row>
    <row r="13" spans="1:7" x14ac:dyDescent="0.25">
      <c r="A13" s="59" t="s">
        <v>469</v>
      </c>
      <c r="B13" s="75">
        <v>6500000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472</v>
      </c>
      <c r="B17" s="119">
        <f>SUM(B18:B26)</f>
        <v>2049786632.1100001</v>
      </c>
      <c r="C17" s="119">
        <f t="shared" ref="C17:G17" si="1">SUM(C18:C26)</f>
        <v>1994791606.1000028</v>
      </c>
      <c r="D17" s="119">
        <f t="shared" si="1"/>
        <v>2027198080.0000002</v>
      </c>
      <c r="E17" s="119">
        <f t="shared" si="1"/>
        <v>2134144016.9099998</v>
      </c>
      <c r="F17" s="119">
        <f t="shared" si="1"/>
        <v>2274797223.1299982</v>
      </c>
      <c r="G17" s="119">
        <f t="shared" si="1"/>
        <v>2357460097.5300021</v>
      </c>
    </row>
    <row r="18" spans="1:7" x14ac:dyDescent="0.25">
      <c r="A18" s="58" t="s">
        <v>569</v>
      </c>
      <c r="B18" s="76">
        <v>1777626279.0599999</v>
      </c>
      <c r="C18" s="76">
        <v>1842160919.4600029</v>
      </c>
      <c r="D18" s="76">
        <v>1892715993.6099999</v>
      </c>
      <c r="E18" s="76">
        <v>1979082949.47</v>
      </c>
      <c r="F18" s="76">
        <v>2047265621.9699984</v>
      </c>
      <c r="G18" s="76">
        <v>2157730940.6400023</v>
      </c>
    </row>
    <row r="19" spans="1:7" x14ac:dyDescent="0.25">
      <c r="A19" s="58" t="s">
        <v>570</v>
      </c>
      <c r="B19" s="76">
        <v>63427987.380000003</v>
      </c>
      <c r="C19" s="76">
        <v>39922041.730000041</v>
      </c>
      <c r="D19" s="76">
        <v>41842775.130000003</v>
      </c>
      <c r="E19" s="76">
        <v>39374947.609999999</v>
      </c>
      <c r="F19" s="76">
        <v>40621781.310000025</v>
      </c>
      <c r="G19" s="76">
        <v>41600226.600000031</v>
      </c>
    </row>
    <row r="20" spans="1:7" x14ac:dyDescent="0.25">
      <c r="A20" s="58" t="s">
        <v>465</v>
      </c>
      <c r="B20" s="76">
        <v>80685847.199999988</v>
      </c>
      <c r="C20" s="76">
        <v>58432763.039999962</v>
      </c>
      <c r="D20" s="76">
        <v>48478368</v>
      </c>
      <c r="E20" s="76">
        <v>72821855.530000001</v>
      </c>
      <c r="F20" s="76">
        <v>114617912.8</v>
      </c>
      <c r="G20" s="76">
        <v>110290398.1399999</v>
      </c>
    </row>
    <row r="21" spans="1:7" x14ac:dyDescent="0.25">
      <c r="A21" s="58" t="s">
        <v>466</v>
      </c>
      <c r="B21" s="76">
        <v>9900722.6199999992</v>
      </c>
      <c r="C21" s="76">
        <v>4258153.51</v>
      </c>
      <c r="D21" s="76">
        <v>8184686.6399999997</v>
      </c>
      <c r="E21" s="76">
        <v>4738219.72</v>
      </c>
      <c r="F21" s="76">
        <v>3586321.21</v>
      </c>
      <c r="G21" s="76">
        <v>1571163.46</v>
      </c>
    </row>
    <row r="22" spans="1:7" x14ac:dyDescent="0.25">
      <c r="A22" s="59" t="s">
        <v>571</v>
      </c>
      <c r="B22" s="76">
        <v>28907668.909999974</v>
      </c>
      <c r="C22" s="76">
        <v>15032200.320000002</v>
      </c>
      <c r="D22" s="76">
        <v>31668202.93</v>
      </c>
      <c r="E22" s="76">
        <v>20223935.789999999</v>
      </c>
      <c r="F22" s="76">
        <v>2362203.1799999997</v>
      </c>
      <c r="G22" s="76">
        <v>10175466.390000001</v>
      </c>
    </row>
    <row r="23" spans="1:7" x14ac:dyDescent="0.25">
      <c r="A23" s="59" t="s">
        <v>468</v>
      </c>
      <c r="B23" s="76">
        <v>89238126.939999998</v>
      </c>
      <c r="C23" s="76">
        <v>34985528.039999999</v>
      </c>
      <c r="D23" s="76">
        <v>4308053.6900000004</v>
      </c>
      <c r="E23" s="76">
        <v>17902108.789999999</v>
      </c>
      <c r="F23" s="76">
        <v>66343382.659999996</v>
      </c>
      <c r="G23" s="76">
        <v>36091902.299999997</v>
      </c>
    </row>
    <row r="24" spans="1:7" x14ac:dyDescent="0.25">
      <c r="A24" s="59" t="s">
        <v>469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566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474</v>
      </c>
      <c r="B28" s="119">
        <f>B17+B6</f>
        <v>3598508266.29</v>
      </c>
      <c r="C28" s="119">
        <f t="shared" ref="C28:G28" si="2">C17+C6</f>
        <v>3441192473.1500025</v>
      </c>
      <c r="D28" s="119">
        <f t="shared" si="2"/>
        <v>3555509274.2800002</v>
      </c>
      <c r="E28" s="119">
        <f t="shared" si="2"/>
        <v>3771311717.9799995</v>
      </c>
      <c r="F28" s="119">
        <f t="shared" si="2"/>
        <v>3941109125.9700003</v>
      </c>
      <c r="G28" s="119">
        <f t="shared" si="2"/>
        <v>4099241807.650002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573</v>
      </c>
    </row>
    <row r="32" spans="1:7" x14ac:dyDescent="0.25">
      <c r="A32" t="s">
        <v>574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2530C85E-DBBB-49BF-B798-3EF2231293AC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B4" sqref="B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504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Universidad de Guanajuato</v>
      </c>
      <c r="B2" s="182"/>
      <c r="C2" s="182"/>
      <c r="D2" s="182"/>
      <c r="E2" s="182"/>
      <c r="F2" s="183"/>
    </row>
    <row r="3" spans="1:6" x14ac:dyDescent="0.25">
      <c r="A3" s="178" t="s">
        <v>505</v>
      </c>
      <c r="B3" s="179"/>
      <c r="C3" s="179"/>
      <c r="D3" s="179"/>
      <c r="E3" s="179"/>
      <c r="F3" s="180"/>
    </row>
    <row r="4" spans="1:6" ht="30" x14ac:dyDescent="0.25">
      <c r="A4" s="139" t="s">
        <v>443</v>
      </c>
      <c r="B4" s="7" t="s">
        <v>506</v>
      </c>
      <c r="C4" s="33" t="s">
        <v>507</v>
      </c>
      <c r="D4" s="33" t="s">
        <v>508</v>
      </c>
      <c r="E4" s="33" t="s">
        <v>509</v>
      </c>
      <c r="F4" s="33" t="s">
        <v>510</v>
      </c>
    </row>
    <row r="5" spans="1:6" ht="15.75" customHeight="1" x14ac:dyDescent="0.25">
      <c r="A5" s="143" t="s">
        <v>511</v>
      </c>
      <c r="B5" s="148"/>
      <c r="C5" s="148"/>
      <c r="D5" s="148"/>
      <c r="E5" s="148"/>
      <c r="F5" s="148"/>
    </row>
    <row r="6" spans="1:6" ht="30" x14ac:dyDescent="0.25">
      <c r="A6" s="146" t="s">
        <v>512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513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514</v>
      </c>
      <c r="B9" s="145"/>
      <c r="C9" s="145"/>
      <c r="D9" s="145"/>
      <c r="E9" s="145"/>
      <c r="F9" s="145"/>
    </row>
    <row r="10" spans="1:6" x14ac:dyDescent="0.25">
      <c r="A10" s="146" t="s">
        <v>515</v>
      </c>
      <c r="B10" s="155"/>
      <c r="C10" s="155"/>
      <c r="D10" s="155"/>
      <c r="E10" s="155"/>
      <c r="F10" s="155"/>
    </row>
    <row r="11" spans="1:6" x14ac:dyDescent="0.25">
      <c r="A11" s="67" t="s">
        <v>516</v>
      </c>
      <c r="B11" s="155"/>
      <c r="C11" s="155"/>
      <c r="D11" s="155"/>
      <c r="E11" s="155"/>
      <c r="F11" s="155"/>
    </row>
    <row r="12" spans="1:6" x14ac:dyDescent="0.25">
      <c r="A12" s="67" t="s">
        <v>517</v>
      </c>
      <c r="B12" s="155"/>
      <c r="C12" s="155"/>
      <c r="D12" s="155"/>
      <c r="E12" s="155"/>
      <c r="F12" s="155"/>
    </row>
    <row r="13" spans="1:6" x14ac:dyDescent="0.25">
      <c r="A13" s="67" t="s">
        <v>518</v>
      </c>
      <c r="B13" s="155"/>
      <c r="C13" s="155"/>
      <c r="D13" s="155"/>
      <c r="E13" s="155"/>
      <c r="F13" s="155"/>
    </row>
    <row r="14" spans="1:6" x14ac:dyDescent="0.25">
      <c r="A14" s="146" t="s">
        <v>519</v>
      </c>
      <c r="B14" s="155"/>
      <c r="C14" s="155"/>
      <c r="D14" s="155"/>
      <c r="E14" s="155"/>
      <c r="F14" s="155"/>
    </row>
    <row r="15" spans="1:6" x14ac:dyDescent="0.25">
      <c r="A15" s="67" t="s">
        <v>516</v>
      </c>
      <c r="B15" s="155"/>
      <c r="C15" s="155"/>
      <c r="D15" s="155"/>
      <c r="E15" s="155"/>
      <c r="F15" s="155"/>
    </row>
    <row r="16" spans="1:6" x14ac:dyDescent="0.25">
      <c r="A16" s="67" t="s">
        <v>517</v>
      </c>
      <c r="B16" s="156"/>
      <c r="C16" s="156"/>
      <c r="D16" s="156"/>
      <c r="E16" s="156"/>
      <c r="F16" s="156"/>
    </row>
    <row r="17" spans="1:6" x14ac:dyDescent="0.25">
      <c r="A17" s="67" t="s">
        <v>518</v>
      </c>
      <c r="B17" s="157"/>
      <c r="C17" s="157"/>
      <c r="D17" s="157"/>
      <c r="E17" s="157"/>
      <c r="F17" s="157"/>
    </row>
    <row r="18" spans="1:6" x14ac:dyDescent="0.25">
      <c r="A18" s="146" t="s">
        <v>520</v>
      </c>
      <c r="B18" s="157"/>
      <c r="C18" s="157"/>
      <c r="D18" s="157"/>
      <c r="E18" s="157"/>
      <c r="F18" s="157"/>
    </row>
    <row r="19" spans="1:6" x14ac:dyDescent="0.25">
      <c r="A19" s="146" t="s">
        <v>521</v>
      </c>
      <c r="B19" s="157"/>
      <c r="C19" s="157"/>
      <c r="D19" s="157"/>
      <c r="E19" s="157"/>
      <c r="F19" s="157"/>
    </row>
    <row r="20" spans="1:6" x14ac:dyDescent="0.25">
      <c r="A20" s="146" t="s">
        <v>522</v>
      </c>
      <c r="B20" s="158"/>
      <c r="C20" s="158"/>
      <c r="D20" s="158"/>
      <c r="E20" s="158"/>
      <c r="F20" s="158"/>
    </row>
    <row r="21" spans="1:6" x14ac:dyDescent="0.25">
      <c r="A21" s="146" t="s">
        <v>523</v>
      </c>
      <c r="B21" s="158"/>
      <c r="C21" s="158"/>
      <c r="D21" s="158"/>
      <c r="E21" s="158"/>
      <c r="F21" s="158"/>
    </row>
    <row r="22" spans="1:6" x14ac:dyDescent="0.25">
      <c r="A22" s="146" t="s">
        <v>524</v>
      </c>
      <c r="B22" s="158"/>
      <c r="C22" s="158"/>
      <c r="D22" s="158"/>
      <c r="E22" s="158"/>
      <c r="F22" s="158"/>
    </row>
    <row r="23" spans="1:6" x14ac:dyDescent="0.25">
      <c r="A23" s="146" t="s">
        <v>525</v>
      </c>
      <c r="B23" s="158"/>
      <c r="C23" s="158"/>
      <c r="D23" s="158"/>
      <c r="E23" s="158"/>
      <c r="F23" s="158"/>
    </row>
    <row r="24" spans="1:6" x14ac:dyDescent="0.25">
      <c r="A24" s="146" t="s">
        <v>526</v>
      </c>
      <c r="B24" s="150"/>
      <c r="C24" s="150"/>
      <c r="D24" s="150"/>
      <c r="E24" s="150"/>
      <c r="F24" s="150"/>
    </row>
    <row r="25" spans="1:6" x14ac:dyDescent="0.25">
      <c r="A25" s="146" t="s">
        <v>527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528</v>
      </c>
      <c r="B27" s="149"/>
      <c r="C27" s="149"/>
      <c r="D27" s="149"/>
      <c r="E27" s="149"/>
      <c r="F27" s="149"/>
    </row>
    <row r="28" spans="1:6" x14ac:dyDescent="0.25">
      <c r="A28" s="146" t="s">
        <v>529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530</v>
      </c>
      <c r="B30" s="53"/>
      <c r="C30" s="53"/>
      <c r="D30" s="53"/>
      <c r="E30" s="53"/>
      <c r="F30" s="53"/>
    </row>
    <row r="31" spans="1:6" x14ac:dyDescent="0.25">
      <c r="A31" s="154" t="s">
        <v>515</v>
      </c>
      <c r="B31" s="91"/>
      <c r="C31" s="91"/>
      <c r="D31" s="91"/>
      <c r="E31" s="91"/>
      <c r="F31" s="91"/>
    </row>
    <row r="32" spans="1:6" x14ac:dyDescent="0.25">
      <c r="A32" s="154" t="s">
        <v>519</v>
      </c>
      <c r="B32" s="91"/>
      <c r="C32" s="91"/>
      <c r="D32" s="91"/>
      <c r="E32" s="91"/>
      <c r="F32" s="91"/>
    </row>
    <row r="33" spans="1:6" x14ac:dyDescent="0.25">
      <c r="A33" s="154" t="s">
        <v>531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532</v>
      </c>
      <c r="B35" s="53"/>
      <c r="C35" s="53"/>
      <c r="D35" s="53"/>
      <c r="E35" s="53"/>
      <c r="F35" s="53"/>
    </row>
    <row r="36" spans="1:6" x14ac:dyDescent="0.25">
      <c r="A36" s="154" t="s">
        <v>533</v>
      </c>
      <c r="B36" s="53"/>
      <c r="C36" s="53"/>
      <c r="D36" s="53"/>
      <c r="E36" s="53"/>
      <c r="F36" s="53"/>
    </row>
    <row r="37" spans="1:6" x14ac:dyDescent="0.25">
      <c r="A37" s="154" t="s">
        <v>534</v>
      </c>
      <c r="B37" s="53"/>
      <c r="C37" s="53"/>
      <c r="D37" s="53"/>
      <c r="E37" s="53"/>
      <c r="F37" s="53"/>
    </row>
    <row r="38" spans="1:6" x14ac:dyDescent="0.25">
      <c r="A38" s="154" t="s">
        <v>535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536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537</v>
      </c>
      <c r="B42" s="53"/>
      <c r="C42" s="53"/>
      <c r="D42" s="53"/>
      <c r="E42" s="53"/>
      <c r="F42" s="53"/>
    </row>
    <row r="43" spans="1:6" x14ac:dyDescent="0.25">
      <c r="A43" s="154" t="s">
        <v>538</v>
      </c>
      <c r="B43" s="91"/>
      <c r="C43" s="91"/>
      <c r="D43" s="91"/>
      <c r="E43" s="91"/>
      <c r="F43" s="91"/>
    </row>
    <row r="44" spans="1:6" x14ac:dyDescent="0.25">
      <c r="A44" s="154" t="s">
        <v>539</v>
      </c>
      <c r="B44" s="91"/>
      <c r="C44" s="91"/>
      <c r="D44" s="91"/>
      <c r="E44" s="91"/>
      <c r="F44" s="91"/>
    </row>
    <row r="45" spans="1:6" x14ac:dyDescent="0.25">
      <c r="A45" s="154" t="s">
        <v>540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541</v>
      </c>
      <c r="B47" s="53"/>
      <c r="C47" s="53"/>
      <c r="D47" s="53"/>
      <c r="E47" s="53"/>
      <c r="F47" s="53"/>
    </row>
    <row r="48" spans="1:6" x14ac:dyDescent="0.25">
      <c r="A48" s="154" t="s">
        <v>539</v>
      </c>
      <c r="B48" s="91"/>
      <c r="C48" s="91"/>
      <c r="D48" s="91"/>
      <c r="E48" s="91"/>
      <c r="F48" s="91"/>
    </row>
    <row r="49" spans="1:6" x14ac:dyDescent="0.25">
      <c r="A49" s="154" t="s">
        <v>540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542</v>
      </c>
      <c r="B51" s="53"/>
      <c r="C51" s="53"/>
      <c r="D51" s="53"/>
      <c r="E51" s="53"/>
      <c r="F51" s="53"/>
    </row>
    <row r="52" spans="1:6" x14ac:dyDescent="0.25">
      <c r="A52" s="154" t="s">
        <v>539</v>
      </c>
      <c r="B52" s="91"/>
      <c r="C52" s="91"/>
      <c r="D52" s="91"/>
      <c r="E52" s="91"/>
      <c r="F52" s="91"/>
    </row>
    <row r="53" spans="1:6" x14ac:dyDescent="0.25">
      <c r="A53" s="154" t="s">
        <v>540</v>
      </c>
      <c r="B53" s="91"/>
      <c r="C53" s="91"/>
      <c r="D53" s="91"/>
      <c r="E53" s="91"/>
      <c r="F53" s="91"/>
    </row>
    <row r="54" spans="1:6" x14ac:dyDescent="0.25">
      <c r="A54" s="154" t="s">
        <v>543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544</v>
      </c>
      <c r="B56" s="53"/>
      <c r="C56" s="53"/>
      <c r="D56" s="53"/>
      <c r="E56" s="53"/>
      <c r="F56" s="53"/>
    </row>
    <row r="57" spans="1:6" x14ac:dyDescent="0.25">
      <c r="A57" s="154" t="s">
        <v>539</v>
      </c>
      <c r="B57" s="91"/>
      <c r="C57" s="91"/>
      <c r="D57" s="91"/>
      <c r="E57" s="91"/>
      <c r="F57" s="91"/>
    </row>
    <row r="58" spans="1:6" x14ac:dyDescent="0.25">
      <c r="A58" s="154" t="s">
        <v>540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545</v>
      </c>
      <c r="B60" s="53"/>
      <c r="C60" s="53"/>
      <c r="D60" s="53"/>
      <c r="E60" s="53"/>
      <c r="F60" s="53"/>
    </row>
    <row r="61" spans="1:6" x14ac:dyDescent="0.25">
      <c r="A61" s="154" t="s">
        <v>546</v>
      </c>
      <c r="B61" s="141"/>
      <c r="C61" s="141"/>
      <c r="D61" s="141"/>
      <c r="E61" s="141"/>
      <c r="F61" s="141"/>
    </row>
    <row r="62" spans="1:6" x14ac:dyDescent="0.25">
      <c r="A62" s="154" t="s">
        <v>547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548</v>
      </c>
      <c r="B64" s="141"/>
      <c r="C64" s="141"/>
      <c r="D64" s="141"/>
      <c r="E64" s="141"/>
      <c r="F64" s="141"/>
    </row>
    <row r="65" spans="1:6" x14ac:dyDescent="0.25">
      <c r="A65" s="154" t="s">
        <v>549</v>
      </c>
      <c r="B65" s="141"/>
      <c r="C65" s="141"/>
      <c r="D65" s="141"/>
      <c r="E65" s="141"/>
      <c r="F65" s="141"/>
    </row>
    <row r="66" spans="1:6" x14ac:dyDescent="0.25">
      <c r="A66" s="154" t="s">
        <v>550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440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441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442</v>
      </c>
      <c r="B5" s="132"/>
      <c r="C5" s="132"/>
      <c r="D5" s="132"/>
      <c r="E5" s="132"/>
      <c r="F5" s="132"/>
      <c r="G5" s="133"/>
    </row>
    <row r="6" spans="1:7" x14ac:dyDescent="0.25">
      <c r="A6" s="184" t="s">
        <v>443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444</v>
      </c>
      <c r="C7" s="185"/>
      <c r="D7" s="185"/>
      <c r="E7" s="185"/>
      <c r="F7" s="185"/>
      <c r="G7" s="185"/>
    </row>
    <row r="8" spans="1:7" ht="30" x14ac:dyDescent="0.25">
      <c r="A8" s="71" t="s">
        <v>445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449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259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290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459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460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442</v>
      </c>
      <c r="B5" s="114"/>
      <c r="C5" s="114"/>
      <c r="D5" s="114"/>
      <c r="E5" s="114"/>
      <c r="F5" s="114"/>
      <c r="G5" s="115"/>
    </row>
    <row r="6" spans="1:7" x14ac:dyDescent="0.25">
      <c r="A6" s="188" t="s">
        <v>461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444</v>
      </c>
      <c r="C7" s="185"/>
      <c r="D7" s="185"/>
      <c r="E7" s="185"/>
      <c r="F7" s="185"/>
      <c r="G7" s="185"/>
    </row>
    <row r="8" spans="1:7" x14ac:dyDescent="0.25">
      <c r="A8" s="26" t="s">
        <v>462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475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476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443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477</v>
      </c>
    </row>
    <row r="7" spans="1:7" x14ac:dyDescent="0.25">
      <c r="A7" s="62" t="s">
        <v>445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479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489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290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498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499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500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501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461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502</v>
      </c>
    </row>
    <row r="7" spans="1:7" x14ac:dyDescent="0.25">
      <c r="A7" s="26" t="s">
        <v>462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498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499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504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Universidad de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505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506</v>
      </c>
      <c r="C4" s="121" t="s">
        <v>507</v>
      </c>
      <c r="D4" s="121" t="s">
        <v>508</v>
      </c>
      <c r="E4" s="121" t="s">
        <v>509</v>
      </c>
      <c r="F4" s="121" t="s">
        <v>510</v>
      </c>
    </row>
    <row r="5" spans="1:6" ht="12.75" customHeight="1" x14ac:dyDescent="0.25">
      <c r="A5" s="18" t="s">
        <v>511</v>
      </c>
      <c r="B5" s="53"/>
      <c r="C5" s="53"/>
      <c r="D5" s="53"/>
      <c r="E5" s="53"/>
      <c r="F5" s="53"/>
    </row>
    <row r="6" spans="1:6" ht="30" x14ac:dyDescent="0.25">
      <c r="A6" s="59" t="s">
        <v>512</v>
      </c>
      <c r="B6" s="60"/>
      <c r="C6" s="60"/>
      <c r="D6" s="60"/>
      <c r="E6" s="60"/>
      <c r="F6" s="60"/>
    </row>
    <row r="7" spans="1:6" ht="15" x14ac:dyDescent="0.25">
      <c r="A7" s="59" t="s">
        <v>513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514</v>
      </c>
      <c r="B9" s="45"/>
      <c r="C9" s="45"/>
      <c r="D9" s="45"/>
      <c r="E9" s="45"/>
      <c r="F9" s="45"/>
    </row>
    <row r="10" spans="1:6" ht="15" x14ac:dyDescent="0.25">
      <c r="A10" s="59" t="s">
        <v>515</v>
      </c>
      <c r="B10" s="60"/>
      <c r="C10" s="60"/>
      <c r="D10" s="60"/>
      <c r="E10" s="60"/>
      <c r="F10" s="60"/>
    </row>
    <row r="11" spans="1:6" ht="15" x14ac:dyDescent="0.25">
      <c r="A11" s="80" t="s">
        <v>516</v>
      </c>
      <c r="B11" s="60"/>
      <c r="C11" s="60"/>
      <c r="D11" s="60"/>
      <c r="E11" s="60"/>
      <c r="F11" s="60"/>
    </row>
    <row r="12" spans="1:6" ht="15" x14ac:dyDescent="0.25">
      <c r="A12" s="80" t="s">
        <v>517</v>
      </c>
      <c r="B12" s="60"/>
      <c r="C12" s="60"/>
      <c r="D12" s="60"/>
      <c r="E12" s="60"/>
      <c r="F12" s="60"/>
    </row>
    <row r="13" spans="1:6" ht="15" x14ac:dyDescent="0.25">
      <c r="A13" s="80" t="s">
        <v>518</v>
      </c>
      <c r="B13" s="60"/>
      <c r="C13" s="60"/>
      <c r="D13" s="60"/>
      <c r="E13" s="60"/>
      <c r="F13" s="60"/>
    </row>
    <row r="14" spans="1:6" ht="15" x14ac:dyDescent="0.25">
      <c r="A14" s="59" t="s">
        <v>519</v>
      </c>
      <c r="B14" s="60"/>
      <c r="C14" s="60"/>
      <c r="D14" s="60"/>
      <c r="E14" s="60"/>
      <c r="F14" s="60"/>
    </row>
    <row r="15" spans="1:6" ht="15" x14ac:dyDescent="0.25">
      <c r="A15" s="80" t="s">
        <v>516</v>
      </c>
      <c r="B15" s="60"/>
      <c r="C15" s="60"/>
      <c r="D15" s="60"/>
      <c r="E15" s="60"/>
      <c r="F15" s="60"/>
    </row>
    <row r="16" spans="1:6" ht="15" x14ac:dyDescent="0.25">
      <c r="A16" s="80" t="s">
        <v>517</v>
      </c>
      <c r="B16" s="60"/>
      <c r="C16" s="60"/>
      <c r="D16" s="60"/>
      <c r="E16" s="60"/>
      <c r="F16" s="60"/>
    </row>
    <row r="17" spans="1:6" ht="15" x14ac:dyDescent="0.25">
      <c r="A17" s="80" t="s">
        <v>518</v>
      </c>
      <c r="B17" s="60"/>
      <c r="C17" s="60"/>
      <c r="D17" s="60"/>
      <c r="E17" s="60"/>
      <c r="F17" s="60"/>
    </row>
    <row r="18" spans="1:6" ht="15" x14ac:dyDescent="0.25">
      <c r="A18" s="59" t="s">
        <v>520</v>
      </c>
      <c r="B18" s="122"/>
      <c r="C18" s="60"/>
      <c r="D18" s="60"/>
      <c r="E18" s="60"/>
      <c r="F18" s="60"/>
    </row>
    <row r="19" spans="1:6" ht="15" x14ac:dyDescent="0.25">
      <c r="A19" s="59" t="s">
        <v>521</v>
      </c>
      <c r="B19" s="60"/>
      <c r="C19" s="60"/>
      <c r="D19" s="60"/>
      <c r="E19" s="60"/>
      <c r="F19" s="60"/>
    </row>
    <row r="20" spans="1:6" ht="30" x14ac:dyDescent="0.25">
      <c r="A20" s="59" t="s">
        <v>522</v>
      </c>
      <c r="B20" s="123"/>
      <c r="C20" s="123"/>
      <c r="D20" s="123"/>
      <c r="E20" s="123"/>
      <c r="F20" s="123"/>
    </row>
    <row r="21" spans="1:6" ht="30" x14ac:dyDescent="0.25">
      <c r="A21" s="59" t="s">
        <v>523</v>
      </c>
      <c r="B21" s="123"/>
      <c r="C21" s="123"/>
      <c r="D21" s="123"/>
      <c r="E21" s="123"/>
      <c r="F21" s="123"/>
    </row>
    <row r="22" spans="1:6" ht="30" x14ac:dyDescent="0.25">
      <c r="A22" s="59" t="s">
        <v>524</v>
      </c>
      <c r="B22" s="123"/>
      <c r="C22" s="123"/>
      <c r="D22" s="123"/>
      <c r="E22" s="123"/>
      <c r="F22" s="123"/>
    </row>
    <row r="23" spans="1:6" ht="15" x14ac:dyDescent="0.25">
      <c r="A23" s="59" t="s">
        <v>525</v>
      </c>
      <c r="B23" s="123"/>
      <c r="C23" s="123"/>
      <c r="D23" s="123"/>
      <c r="E23" s="123"/>
      <c r="F23" s="123"/>
    </row>
    <row r="24" spans="1:6" ht="15" x14ac:dyDescent="0.25">
      <c r="A24" s="59" t="s">
        <v>526</v>
      </c>
      <c r="B24" s="124"/>
      <c r="C24" s="60"/>
      <c r="D24" s="60"/>
      <c r="E24" s="60"/>
      <c r="F24" s="60"/>
    </row>
    <row r="25" spans="1:6" ht="15" x14ac:dyDescent="0.25">
      <c r="A25" s="59" t="s">
        <v>527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528</v>
      </c>
      <c r="B27" s="45"/>
      <c r="C27" s="45"/>
      <c r="D27" s="45"/>
      <c r="E27" s="45"/>
      <c r="F27" s="45"/>
    </row>
    <row r="28" spans="1:6" ht="15" x14ac:dyDescent="0.25">
      <c r="A28" s="59" t="s">
        <v>529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530</v>
      </c>
      <c r="B30" s="45"/>
      <c r="C30" s="45"/>
      <c r="D30" s="45"/>
      <c r="E30" s="45"/>
      <c r="F30" s="45"/>
    </row>
    <row r="31" spans="1:6" ht="15" x14ac:dyDescent="0.25">
      <c r="A31" s="59" t="s">
        <v>515</v>
      </c>
      <c r="B31" s="60"/>
      <c r="C31" s="60"/>
      <c r="D31" s="60"/>
      <c r="E31" s="60"/>
      <c r="F31" s="60"/>
    </row>
    <row r="32" spans="1:6" ht="15" x14ac:dyDescent="0.25">
      <c r="A32" s="59" t="s">
        <v>519</v>
      </c>
      <c r="B32" s="60"/>
      <c r="C32" s="60"/>
      <c r="D32" s="60"/>
      <c r="E32" s="60"/>
      <c r="F32" s="60"/>
    </row>
    <row r="33" spans="1:6" ht="15" x14ac:dyDescent="0.25">
      <c r="A33" s="59" t="s">
        <v>531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532</v>
      </c>
      <c r="B35" s="45"/>
      <c r="C35" s="45"/>
      <c r="D35" s="45"/>
      <c r="E35" s="45"/>
      <c r="F35" s="45"/>
    </row>
    <row r="36" spans="1:6" ht="15" x14ac:dyDescent="0.25">
      <c r="A36" s="59" t="s">
        <v>533</v>
      </c>
      <c r="B36" s="60"/>
      <c r="C36" s="60"/>
      <c r="D36" s="60"/>
      <c r="E36" s="60"/>
      <c r="F36" s="60"/>
    </row>
    <row r="37" spans="1:6" ht="15" x14ac:dyDescent="0.25">
      <c r="A37" s="59" t="s">
        <v>534</v>
      </c>
      <c r="B37" s="60"/>
      <c r="C37" s="60"/>
      <c r="D37" s="60"/>
      <c r="E37" s="60"/>
      <c r="F37" s="60"/>
    </row>
    <row r="38" spans="1:6" ht="15" x14ac:dyDescent="0.25">
      <c r="A38" s="59" t="s">
        <v>535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536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537</v>
      </c>
      <c r="B42" s="45"/>
      <c r="C42" s="45"/>
      <c r="D42" s="45"/>
      <c r="E42" s="45"/>
      <c r="F42" s="45"/>
    </row>
    <row r="43" spans="1:6" ht="15" x14ac:dyDescent="0.25">
      <c r="A43" s="59" t="s">
        <v>538</v>
      </c>
      <c r="B43" s="60"/>
      <c r="C43" s="60"/>
      <c r="D43" s="60"/>
      <c r="E43" s="60"/>
      <c r="F43" s="60"/>
    </row>
    <row r="44" spans="1:6" ht="15" x14ac:dyDescent="0.25">
      <c r="A44" s="59" t="s">
        <v>539</v>
      </c>
      <c r="B44" s="60"/>
      <c r="C44" s="60"/>
      <c r="D44" s="60"/>
      <c r="E44" s="60"/>
      <c r="F44" s="60"/>
    </row>
    <row r="45" spans="1:6" ht="15" x14ac:dyDescent="0.25">
      <c r="A45" s="59" t="s">
        <v>540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541</v>
      </c>
      <c r="B47" s="45"/>
      <c r="C47" s="45"/>
      <c r="D47" s="45"/>
      <c r="E47" s="45"/>
      <c r="F47" s="45"/>
    </row>
    <row r="48" spans="1:6" ht="15" x14ac:dyDescent="0.25">
      <c r="A48" s="59" t="s">
        <v>539</v>
      </c>
      <c r="B48" s="123"/>
      <c r="C48" s="123"/>
      <c r="D48" s="123"/>
      <c r="E48" s="123"/>
      <c r="F48" s="123"/>
    </row>
    <row r="49" spans="1:6" ht="15" x14ac:dyDescent="0.25">
      <c r="A49" s="59" t="s">
        <v>540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542</v>
      </c>
      <c r="B51" s="45"/>
      <c r="C51" s="45"/>
      <c r="D51" s="45"/>
      <c r="E51" s="45"/>
      <c r="F51" s="45"/>
    </row>
    <row r="52" spans="1:6" ht="15" x14ac:dyDescent="0.25">
      <c r="A52" s="59" t="s">
        <v>539</v>
      </c>
      <c r="B52" s="60"/>
      <c r="C52" s="60"/>
      <c r="D52" s="60"/>
      <c r="E52" s="60"/>
      <c r="F52" s="60"/>
    </row>
    <row r="53" spans="1:6" ht="15" x14ac:dyDescent="0.25">
      <c r="A53" s="59" t="s">
        <v>540</v>
      </c>
      <c r="B53" s="60"/>
      <c r="C53" s="60"/>
      <c r="D53" s="60"/>
      <c r="E53" s="60"/>
      <c r="F53" s="60"/>
    </row>
    <row r="54" spans="1:6" ht="15" x14ac:dyDescent="0.25">
      <c r="A54" s="59" t="s">
        <v>543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544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539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540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545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546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547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548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549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550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Diciembre de 2024(b)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577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974433349</v>
      </c>
      <c r="C18" s="108"/>
      <c r="D18" s="108"/>
      <c r="E18" s="108"/>
      <c r="F18" s="4">
        <v>1135160589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974433349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1135160589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151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582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578</v>
      </c>
      <c r="J6" s="1" t="s">
        <v>579</v>
      </c>
      <c r="K6" s="1" t="s">
        <v>580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583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173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174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175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176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177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178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179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180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181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182</v>
      </c>
      <c r="B1" s="161"/>
      <c r="C1" s="161"/>
      <c r="D1" s="162"/>
    </row>
    <row r="2" spans="1:4" x14ac:dyDescent="0.25">
      <c r="A2" s="110" t="str">
        <f>'Formato 1'!A2</f>
        <v>Universidad de Guanajuato</v>
      </c>
      <c r="B2" s="111"/>
      <c r="C2" s="111"/>
      <c r="D2" s="112"/>
    </row>
    <row r="3" spans="1:4" x14ac:dyDescent="0.25">
      <c r="A3" s="113" t="s">
        <v>183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184</v>
      </c>
      <c r="C7" s="7" t="s">
        <v>185</v>
      </c>
      <c r="D7" s="7" t="s">
        <v>186</v>
      </c>
    </row>
    <row r="8" spans="1:4" x14ac:dyDescent="0.25">
      <c r="A8" s="3" t="s">
        <v>187</v>
      </c>
      <c r="B8" s="14">
        <f>SUM(B9:B11)</f>
        <v>4159626626</v>
      </c>
      <c r="C8" s="14">
        <f>SUM(C9:C11)</f>
        <v>4238817593.3699999</v>
      </c>
      <c r="D8" s="14">
        <f>SUM(D9:D11)</f>
        <v>4238817593.3699999</v>
      </c>
    </row>
    <row r="9" spans="1:4" x14ac:dyDescent="0.25">
      <c r="A9" s="58" t="s">
        <v>188</v>
      </c>
      <c r="B9" s="94">
        <v>1813302330</v>
      </c>
      <c r="C9" s="94">
        <v>1872705576.9299998</v>
      </c>
      <c r="D9" s="94">
        <v>1872705576.9299998</v>
      </c>
    </row>
    <row r="10" spans="1:4" x14ac:dyDescent="0.25">
      <c r="A10" s="58" t="s">
        <v>189</v>
      </c>
      <c r="B10" s="94">
        <v>2346324296</v>
      </c>
      <c r="C10" s="94">
        <v>2366112016.4400001</v>
      </c>
      <c r="D10" s="94">
        <v>2366112016.4400001</v>
      </c>
    </row>
    <row r="11" spans="1:4" x14ac:dyDescent="0.25">
      <c r="A11" s="58" t="s">
        <v>190</v>
      </c>
      <c r="B11" s="94">
        <v>0</v>
      </c>
      <c r="C11" s="94">
        <v>0</v>
      </c>
      <c r="D11" s="94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191</v>
      </c>
      <c r="B13" s="14">
        <f>B14+B15</f>
        <v>4159626626</v>
      </c>
      <c r="C13" s="14">
        <f>C14+C15</f>
        <v>4099241807.6500001</v>
      </c>
      <c r="D13" s="14">
        <f>D14+D15</f>
        <v>3986113584.190001</v>
      </c>
    </row>
    <row r="14" spans="1:4" x14ac:dyDescent="0.25">
      <c r="A14" s="58" t="s">
        <v>192</v>
      </c>
      <c r="B14" s="94">
        <v>1813302330</v>
      </c>
      <c r="C14" s="94">
        <v>1741781710.1199999</v>
      </c>
      <c r="D14" s="94">
        <v>1716628083.5</v>
      </c>
    </row>
    <row r="15" spans="1:4" x14ac:dyDescent="0.25">
      <c r="A15" s="58" t="s">
        <v>193</v>
      </c>
      <c r="B15" s="94">
        <v>2346324296</v>
      </c>
      <c r="C15" s="94">
        <v>2357460097.5300002</v>
      </c>
      <c r="D15" s="94">
        <v>2269485500.690001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194</v>
      </c>
      <c r="B17" s="15">
        <v>0</v>
      </c>
      <c r="C17" s="14">
        <f>C18+C19</f>
        <v>168638268.22999984</v>
      </c>
      <c r="D17" s="14">
        <f>D18+D19</f>
        <v>165212735.22999993</v>
      </c>
    </row>
    <row r="18" spans="1:4" x14ac:dyDescent="0.25">
      <c r="A18" s="58" t="s">
        <v>195</v>
      </c>
      <c r="B18" s="16">
        <v>0</v>
      </c>
      <c r="C18" s="47">
        <v>150869546.35999984</v>
      </c>
      <c r="D18" s="47">
        <v>147444013.35999992</v>
      </c>
    </row>
    <row r="19" spans="1:4" x14ac:dyDescent="0.25">
      <c r="A19" s="58" t="s">
        <v>196</v>
      </c>
      <c r="B19" s="16">
        <v>0</v>
      </c>
      <c r="C19" s="47">
        <v>17768721.869999997</v>
      </c>
      <c r="D19" s="47">
        <v>17768721.869999997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197</v>
      </c>
      <c r="B21" s="14">
        <f>B8-B13+B17</f>
        <v>0</v>
      </c>
      <c r="C21" s="14">
        <f>C8-C13+C17</f>
        <v>308214053.94999963</v>
      </c>
      <c r="D21" s="14">
        <f>D8-D13+D17</f>
        <v>417916744.40999877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198</v>
      </c>
      <c r="B23" s="14">
        <f>B21-B11</f>
        <v>0</v>
      </c>
      <c r="C23" s="14">
        <f>C21-C11</f>
        <v>308214053.94999963</v>
      </c>
      <c r="D23" s="14">
        <f>D21-D11</f>
        <v>417916744.40999877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199</v>
      </c>
      <c r="B25" s="14">
        <f>B23-B17</f>
        <v>0</v>
      </c>
      <c r="C25" s="14">
        <f>C23-C17</f>
        <v>139575785.71999979</v>
      </c>
      <c r="D25" s="14">
        <f>D23-D17</f>
        <v>252704009.17999884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200</v>
      </c>
      <c r="B28" s="7" t="s">
        <v>201</v>
      </c>
      <c r="C28" s="7" t="s">
        <v>185</v>
      </c>
      <c r="D28" s="7" t="s">
        <v>202</v>
      </c>
    </row>
    <row r="29" spans="1:4" x14ac:dyDescent="0.25">
      <c r="A29" s="3" t="s">
        <v>203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204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205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206</v>
      </c>
      <c r="B33" s="4">
        <f>B25+B29</f>
        <v>0</v>
      </c>
      <c r="C33" s="4">
        <f>C25+C29</f>
        <v>139575785.71999979</v>
      </c>
      <c r="D33" s="4">
        <f>D25+D29</f>
        <v>252704009.17999884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200</v>
      </c>
      <c r="B36" s="7" t="s">
        <v>207</v>
      </c>
      <c r="C36" s="7" t="s">
        <v>185</v>
      </c>
      <c r="D36" s="7" t="s">
        <v>186</v>
      </c>
    </row>
    <row r="37" spans="1:4" ht="14.45" customHeight="1" x14ac:dyDescent="0.25">
      <c r="A37" s="3" t="s">
        <v>208</v>
      </c>
      <c r="B37" s="4">
        <f>B38+B39</f>
        <v>0</v>
      </c>
      <c r="C37" s="4">
        <f>C38+C39</f>
        <v>168638268.22999984</v>
      </c>
      <c r="D37" s="4">
        <f>D38+D39</f>
        <v>168638268.22999984</v>
      </c>
    </row>
    <row r="38" spans="1:4" x14ac:dyDescent="0.25">
      <c r="A38" s="58" t="s">
        <v>209</v>
      </c>
      <c r="B38" s="47">
        <v>0</v>
      </c>
      <c r="C38" s="47">
        <v>150869546.35999984</v>
      </c>
      <c r="D38" s="47">
        <v>150869546.35999984</v>
      </c>
    </row>
    <row r="39" spans="1:4" x14ac:dyDescent="0.25">
      <c r="A39" s="58" t="s">
        <v>210</v>
      </c>
      <c r="B39" s="47">
        <v>0</v>
      </c>
      <c r="C39" s="47">
        <v>17768721.869999997</v>
      </c>
      <c r="D39" s="47">
        <v>17768721.869999997</v>
      </c>
    </row>
    <row r="40" spans="1:4" x14ac:dyDescent="0.25">
      <c r="A40" s="3" t="s">
        <v>211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212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213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214</v>
      </c>
      <c r="B44" s="4">
        <f>B37-B40</f>
        <v>0</v>
      </c>
      <c r="C44" s="4">
        <f>C37-C40</f>
        <v>168638268.22999984</v>
      </c>
      <c r="D44" s="4">
        <f>D37-D40</f>
        <v>168638268.22999984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200</v>
      </c>
      <c r="B47" s="7" t="s">
        <v>207</v>
      </c>
      <c r="C47" s="7" t="s">
        <v>185</v>
      </c>
      <c r="D47" s="7" t="s">
        <v>186</v>
      </c>
    </row>
    <row r="48" spans="1:4" x14ac:dyDescent="0.25">
      <c r="A48" s="95" t="s">
        <v>215</v>
      </c>
      <c r="B48" s="96">
        <f>B9</f>
        <v>1813302330</v>
      </c>
      <c r="C48" s="96">
        <f>C9</f>
        <v>1872705576.9299998</v>
      </c>
      <c r="D48" s="96">
        <f>D9</f>
        <v>1872705576.9299998</v>
      </c>
    </row>
    <row r="49" spans="1:4" x14ac:dyDescent="0.25">
      <c r="A49" s="21" t="s">
        <v>216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209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212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192</v>
      </c>
      <c r="B53" s="47">
        <f>B14</f>
        <v>1813302330</v>
      </c>
      <c r="C53" s="47">
        <f>C14</f>
        <v>1741781710.1199999</v>
      </c>
      <c r="D53" s="47">
        <f>D14</f>
        <v>1716628083.5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195</v>
      </c>
      <c r="B55" s="22">
        <v>0</v>
      </c>
      <c r="C55" s="47">
        <f>C18</f>
        <v>150869546.35999984</v>
      </c>
      <c r="D55" s="47">
        <f>D18</f>
        <v>147444013.35999992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217</v>
      </c>
      <c r="B57" s="4">
        <f>B48+B49-B53+B55</f>
        <v>0</v>
      </c>
      <c r="C57" s="4">
        <f>C48+C49-C53+C55</f>
        <v>281793413.16999978</v>
      </c>
      <c r="D57" s="4">
        <f>D48+D49-D53+D55</f>
        <v>303521506.78999972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218</v>
      </c>
      <c r="B59" s="4">
        <f>B57-B49</f>
        <v>0</v>
      </c>
      <c r="C59" s="4">
        <f>C57-C49</f>
        <v>281793413.16999978</v>
      </c>
      <c r="D59" s="4">
        <f>D57-D49</f>
        <v>303521506.78999972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200</v>
      </c>
      <c r="B62" s="7" t="s">
        <v>207</v>
      </c>
      <c r="C62" s="7" t="s">
        <v>185</v>
      </c>
      <c r="D62" s="7" t="s">
        <v>186</v>
      </c>
    </row>
    <row r="63" spans="1:4" x14ac:dyDescent="0.25">
      <c r="A63" s="95" t="s">
        <v>189</v>
      </c>
      <c r="B63" s="98">
        <f>B10</f>
        <v>2346324296</v>
      </c>
      <c r="C63" s="98">
        <f>C10</f>
        <v>2366112016.4400001</v>
      </c>
      <c r="D63" s="98">
        <f>D10</f>
        <v>2366112016.4400001</v>
      </c>
    </row>
    <row r="64" spans="1:4" ht="30" x14ac:dyDescent="0.25">
      <c r="A64" s="21" t="s">
        <v>219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210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213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220</v>
      </c>
      <c r="B68" s="94">
        <f>B15</f>
        <v>2346324296</v>
      </c>
      <c r="C68" s="94">
        <f>C15</f>
        <v>2357460097.5300002</v>
      </c>
      <c r="D68" s="94">
        <f>D15</f>
        <v>2269485500.690001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196</v>
      </c>
      <c r="B70" s="16">
        <v>0</v>
      </c>
      <c r="C70" s="94">
        <f>C19</f>
        <v>17768721.869999997</v>
      </c>
      <c r="D70" s="94">
        <f>D19</f>
        <v>17768721.869999997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221</v>
      </c>
      <c r="B72" s="14">
        <f>B63+B64-B68+B70</f>
        <v>0</v>
      </c>
      <c r="C72" s="14">
        <f>C63+C64-C68+C70</f>
        <v>26420640.779999845</v>
      </c>
      <c r="D72" s="14">
        <f>D63+D64-D68+D70</f>
        <v>114395237.61999905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222</v>
      </c>
      <c r="B74" s="14">
        <f>B72-B64</f>
        <v>0</v>
      </c>
      <c r="C74" s="14">
        <f>C72-C64</f>
        <v>26420640.779999845</v>
      </c>
      <c r="D74" s="14">
        <f>D72-D64</f>
        <v>114395237.61999905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37 B48:D59 B63:D74 B12:D13 B16:D17 B20:D25 B18:B19 B40:D44 B38:B3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223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224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225</v>
      </c>
      <c r="B6" s="166" t="s">
        <v>226</v>
      </c>
      <c r="C6" s="166"/>
      <c r="D6" s="166"/>
      <c r="E6" s="166"/>
      <c r="F6" s="166"/>
      <c r="G6" s="166" t="s">
        <v>227</v>
      </c>
    </row>
    <row r="7" spans="1:7" ht="30" x14ac:dyDescent="0.25">
      <c r="A7" s="165"/>
      <c r="B7" s="25" t="s">
        <v>228</v>
      </c>
      <c r="C7" s="7" t="s">
        <v>229</v>
      </c>
      <c r="D7" s="25" t="s">
        <v>230</v>
      </c>
      <c r="E7" s="25" t="s">
        <v>185</v>
      </c>
      <c r="F7" s="25" t="s">
        <v>231</v>
      </c>
      <c r="G7" s="166"/>
    </row>
    <row r="8" spans="1:7" x14ac:dyDescent="0.25">
      <c r="A8" s="26" t="s">
        <v>232</v>
      </c>
      <c r="B8" s="91"/>
      <c r="C8" s="91"/>
      <c r="D8" s="91"/>
      <c r="E8" s="91"/>
      <c r="F8" s="91"/>
      <c r="G8" s="91"/>
    </row>
    <row r="9" spans="1:7" x14ac:dyDescent="0.25">
      <c r="A9" s="58" t="s">
        <v>233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234</v>
      </c>
      <c r="B10" s="47">
        <v>54731334.259999998</v>
      </c>
      <c r="C10" s="47">
        <v>291230.43000000343</v>
      </c>
      <c r="D10" s="47">
        <v>55022564.689999998</v>
      </c>
      <c r="E10" s="47">
        <v>55022564.689999998</v>
      </c>
      <c r="F10" s="47">
        <v>55022564.689999998</v>
      </c>
      <c r="G10" s="47">
        <f>F10-B10</f>
        <v>291230.4299999997</v>
      </c>
    </row>
    <row r="11" spans="1:7" x14ac:dyDescent="0.25">
      <c r="A11" s="58" t="s">
        <v>235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237</v>
      </c>
      <c r="B13" s="47">
        <v>12595000</v>
      </c>
      <c r="C13" s="47">
        <v>5019274.7100000009</v>
      </c>
      <c r="D13" s="47">
        <v>17614274.710000001</v>
      </c>
      <c r="E13" s="47">
        <v>17614274.710000001</v>
      </c>
      <c r="F13" s="47">
        <v>17614274.710000001</v>
      </c>
      <c r="G13" s="47">
        <f t="shared" si="0"/>
        <v>5019274.7100000009</v>
      </c>
    </row>
    <row r="14" spans="1:7" x14ac:dyDescent="0.25">
      <c r="A14" s="58" t="s">
        <v>238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239</v>
      </c>
      <c r="B15" s="47">
        <v>378925019.74000007</v>
      </c>
      <c r="C15" s="47">
        <v>21611412.239999965</v>
      </c>
      <c r="D15" s="47">
        <v>400536431.98000002</v>
      </c>
      <c r="E15" s="47">
        <v>400536431.98000002</v>
      </c>
      <c r="F15" s="47">
        <v>400536431.98000002</v>
      </c>
      <c r="G15" s="47">
        <f t="shared" si="0"/>
        <v>21611412.23999995</v>
      </c>
    </row>
    <row r="16" spans="1:7" x14ac:dyDescent="0.25">
      <c r="A16" s="92" t="s">
        <v>240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243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251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252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258</v>
      </c>
      <c r="B34" s="47">
        <v>1367050976</v>
      </c>
      <c r="C34" s="47">
        <v>32481329.550000012</v>
      </c>
      <c r="D34" s="47">
        <v>1399532305.55</v>
      </c>
      <c r="E34" s="47">
        <v>1399532305.55</v>
      </c>
      <c r="F34" s="47">
        <v>1399532305.55</v>
      </c>
      <c r="G34" s="47">
        <f t="shared" si="4"/>
        <v>32481329.549999952</v>
      </c>
    </row>
    <row r="35" spans="1:7" ht="14.45" customHeight="1" x14ac:dyDescent="0.25">
      <c r="A35" s="58" t="s">
        <v>259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261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264</v>
      </c>
      <c r="B41" s="4">
        <f t="shared" ref="B41:G41" si="7">SUM(B9,B10,B11,B12,B13,B14,B15,B16,B28,B34,B35,B37)</f>
        <v>1813302330</v>
      </c>
      <c r="C41" s="4">
        <f t="shared" si="7"/>
        <v>59403246.929999977</v>
      </c>
      <c r="D41" s="4">
        <f t="shared" si="7"/>
        <v>1872705576.9299998</v>
      </c>
      <c r="E41" s="4">
        <f t="shared" si="7"/>
        <v>1872705576.9299998</v>
      </c>
      <c r="F41" s="4">
        <f t="shared" si="7"/>
        <v>1872705576.9299998</v>
      </c>
      <c r="G41" s="4">
        <f t="shared" si="7"/>
        <v>59403246.929999903</v>
      </c>
    </row>
    <row r="42" spans="1:7" x14ac:dyDescent="0.25">
      <c r="A42" s="3" t="s">
        <v>265</v>
      </c>
      <c r="B42" s="93"/>
      <c r="C42" s="93"/>
      <c r="D42" s="93"/>
      <c r="E42" s="93"/>
      <c r="F42" s="93"/>
      <c r="G42" s="4">
        <f>IF(G41&gt;0,G41,0)</f>
        <v>59403246.929999903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266</v>
      </c>
      <c r="B44" s="49"/>
      <c r="C44" s="49"/>
      <c r="D44" s="49"/>
      <c r="E44" s="49"/>
      <c r="F44" s="49"/>
      <c r="G44" s="49"/>
    </row>
    <row r="45" spans="1:7" x14ac:dyDescent="0.25">
      <c r="A45" s="58" t="s">
        <v>267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269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275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276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279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281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283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284</v>
      </c>
      <c r="B62" s="47">
        <v>2346324296</v>
      </c>
      <c r="C62" s="47">
        <v>19787720.440000042</v>
      </c>
      <c r="D62" s="47">
        <v>2366112016.4400001</v>
      </c>
      <c r="E62" s="47">
        <v>2366112016.4400001</v>
      </c>
      <c r="F62" s="47">
        <v>2366112016.4400001</v>
      </c>
      <c r="G62" s="47">
        <f t="shared" si="13"/>
        <v>19787720.440000057</v>
      </c>
    </row>
    <row r="63" spans="1:7" x14ac:dyDescent="0.25">
      <c r="A63" s="58" t="s">
        <v>285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286</v>
      </c>
      <c r="B65" s="4">
        <f t="shared" ref="B65:G65" si="14">B45+B54+B59+B62+B63</f>
        <v>2346324296</v>
      </c>
      <c r="C65" s="4">
        <f t="shared" si="14"/>
        <v>19787720.440000042</v>
      </c>
      <c r="D65" s="4">
        <f t="shared" si="14"/>
        <v>2366112016.4400001</v>
      </c>
      <c r="E65" s="4">
        <f t="shared" si="14"/>
        <v>2366112016.4400001</v>
      </c>
      <c r="F65" s="4">
        <f t="shared" si="14"/>
        <v>2366112016.4400001</v>
      </c>
      <c r="G65" s="4">
        <f t="shared" si="14"/>
        <v>19787720.440000057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287</v>
      </c>
      <c r="B67" s="4">
        <f t="shared" ref="B67:G67" si="15">B68</f>
        <v>0</v>
      </c>
      <c r="C67" s="4">
        <f t="shared" si="15"/>
        <v>369021602.35000002</v>
      </c>
      <c r="D67" s="4">
        <f t="shared" si="15"/>
        <v>369021602.35000002</v>
      </c>
      <c r="E67" s="4">
        <f t="shared" si="15"/>
        <v>168638268.23000002</v>
      </c>
      <c r="F67" s="4">
        <f t="shared" si="15"/>
        <v>168638268.23000002</v>
      </c>
      <c r="G67" s="4">
        <f t="shared" si="15"/>
        <v>168638268.23000002</v>
      </c>
    </row>
    <row r="68" spans="1:7" x14ac:dyDescent="0.25">
      <c r="A68" s="58" t="s">
        <v>288</v>
      </c>
      <c r="B68" s="47">
        <v>0</v>
      </c>
      <c r="C68" s="47">
        <v>369021602.35000002</v>
      </c>
      <c r="D68" s="47">
        <v>369021602.35000002</v>
      </c>
      <c r="E68" s="47">
        <v>168638268.23000002</v>
      </c>
      <c r="F68" s="47">
        <v>168638268.23000002</v>
      </c>
      <c r="G68" s="47">
        <f>F68-B68</f>
        <v>168638268.23000002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289</v>
      </c>
      <c r="B70" s="4">
        <f t="shared" ref="B70:G70" si="16">B41+B65+B67</f>
        <v>4159626626</v>
      </c>
      <c r="C70" s="4">
        <f t="shared" si="16"/>
        <v>448212569.72000003</v>
      </c>
      <c r="D70" s="4">
        <f t="shared" si="16"/>
        <v>4607839195.7200003</v>
      </c>
      <c r="E70" s="4">
        <f t="shared" si="16"/>
        <v>4407455861.6000004</v>
      </c>
      <c r="F70" s="4">
        <f t="shared" si="16"/>
        <v>4407455861.6000004</v>
      </c>
      <c r="G70" s="4">
        <f t="shared" si="16"/>
        <v>247829235.59999996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290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291</v>
      </c>
      <c r="B73" s="47">
        <v>0</v>
      </c>
      <c r="C73" s="47">
        <v>275267510.59000003</v>
      </c>
      <c r="D73" s="47">
        <v>275267510.59000003</v>
      </c>
      <c r="E73" s="47">
        <v>150869546.36000001</v>
      </c>
      <c r="F73" s="47">
        <v>150869546.36000001</v>
      </c>
      <c r="G73" s="47">
        <f>F73-B73</f>
        <v>150869546.36000001</v>
      </c>
    </row>
    <row r="74" spans="1:7" ht="30" x14ac:dyDescent="0.25">
      <c r="A74" s="67" t="s">
        <v>292</v>
      </c>
      <c r="B74" s="47">
        <v>0</v>
      </c>
      <c r="C74" s="47">
        <v>93754091.760000005</v>
      </c>
      <c r="D74" s="47">
        <v>93754091.760000005</v>
      </c>
      <c r="E74" s="47">
        <v>17768721.870000001</v>
      </c>
      <c r="F74" s="47">
        <v>17768721.870000001</v>
      </c>
      <c r="G74" s="47">
        <f>F74-B74</f>
        <v>17768721.870000001</v>
      </c>
    </row>
    <row r="75" spans="1:7" x14ac:dyDescent="0.25">
      <c r="A75" s="18" t="s">
        <v>293</v>
      </c>
      <c r="B75" s="4">
        <f t="shared" ref="B75:G75" si="17">B73+B74</f>
        <v>0</v>
      </c>
      <c r="C75" s="4">
        <f t="shared" si="17"/>
        <v>369021602.35000002</v>
      </c>
      <c r="D75" s="4">
        <f t="shared" si="17"/>
        <v>369021602.35000002</v>
      </c>
      <c r="E75" s="4">
        <f t="shared" si="17"/>
        <v>168638268.23000002</v>
      </c>
      <c r="F75" s="4">
        <f t="shared" si="17"/>
        <v>168638268.23000002</v>
      </c>
      <c r="G75" s="4">
        <f t="shared" si="17"/>
        <v>168638268.23000002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1 G9:G15 G60:G76 G55:G58 G38:G53 B35:F58 B63:F67 B69:F72 B68 B75:F75 B73:B7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topLeftCell="A64" zoomScale="75" zoomScaleNormal="75" workbookViewId="0">
      <selection activeCell="D103" sqref="D10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294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Universidad de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295</v>
      </c>
      <c r="B3" s="126"/>
      <c r="C3" s="126"/>
      <c r="D3" s="126"/>
      <c r="E3" s="126"/>
      <c r="F3" s="126"/>
      <c r="G3" s="126"/>
    </row>
    <row r="4" spans="1:7" x14ac:dyDescent="0.25">
      <c r="A4" s="126" t="s">
        <v>296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4</v>
      </c>
      <c r="B7" s="167" t="s">
        <v>297</v>
      </c>
      <c r="C7" s="167"/>
      <c r="D7" s="167"/>
      <c r="E7" s="167"/>
      <c r="F7" s="167"/>
      <c r="G7" s="168" t="s">
        <v>298</v>
      </c>
    </row>
    <row r="8" spans="1:7" ht="30" x14ac:dyDescent="0.25">
      <c r="A8" s="167"/>
      <c r="B8" s="7" t="s">
        <v>299</v>
      </c>
      <c r="C8" s="7" t="s">
        <v>300</v>
      </c>
      <c r="D8" s="7" t="s">
        <v>301</v>
      </c>
      <c r="E8" s="7" t="s">
        <v>185</v>
      </c>
      <c r="F8" s="7" t="s">
        <v>302</v>
      </c>
      <c r="G8" s="167"/>
    </row>
    <row r="9" spans="1:7" x14ac:dyDescent="0.25">
      <c r="A9" s="27" t="s">
        <v>303</v>
      </c>
      <c r="B9" s="83">
        <f t="shared" ref="B9:G9" si="0">SUM(B10,B18,B28,B38,B48,B58,B62,B71,B75)</f>
        <v>1813302329.9999998</v>
      </c>
      <c r="C9" s="83">
        <f t="shared" si="0"/>
        <v>334662087.47000003</v>
      </c>
      <c r="D9" s="83">
        <f t="shared" si="0"/>
        <v>2147964417.4700003</v>
      </c>
      <c r="E9" s="83">
        <f t="shared" si="0"/>
        <v>1741781710.1200001</v>
      </c>
      <c r="F9" s="83">
        <f t="shared" si="0"/>
        <v>1716628083.4999998</v>
      </c>
      <c r="G9" s="83">
        <f t="shared" si="0"/>
        <v>406182707.35000002</v>
      </c>
    </row>
    <row r="10" spans="1:7" x14ac:dyDescent="0.25">
      <c r="A10" s="84" t="s">
        <v>304</v>
      </c>
      <c r="B10" s="83">
        <f t="shared" ref="B10:G10" si="1">SUM(B11:B17)</f>
        <v>1365778799.4699998</v>
      </c>
      <c r="C10" s="83">
        <f t="shared" si="1"/>
        <v>-6062390.6500000134</v>
      </c>
      <c r="D10" s="83">
        <f t="shared" si="1"/>
        <v>1359716408.8200002</v>
      </c>
      <c r="E10" s="83">
        <f t="shared" si="1"/>
        <v>1273981370.75</v>
      </c>
      <c r="F10" s="83">
        <f t="shared" si="1"/>
        <v>1262523237.2199998</v>
      </c>
      <c r="G10" s="83">
        <f t="shared" si="1"/>
        <v>85735038.070000023</v>
      </c>
    </row>
    <row r="11" spans="1:7" x14ac:dyDescent="0.25">
      <c r="A11" s="85" t="s">
        <v>305</v>
      </c>
      <c r="B11" s="75">
        <v>219760397.16</v>
      </c>
      <c r="C11" s="75">
        <v>4076578.38</v>
      </c>
      <c r="D11" s="75">
        <v>223836975.53999999</v>
      </c>
      <c r="E11" s="75">
        <v>223836975.53999999</v>
      </c>
      <c r="F11" s="75">
        <v>223836975.11000001</v>
      </c>
      <c r="G11" s="75">
        <f>D11-E11</f>
        <v>0</v>
      </c>
    </row>
    <row r="12" spans="1:7" x14ac:dyDescent="0.25">
      <c r="A12" s="85" t="s">
        <v>306</v>
      </c>
      <c r="B12" s="75">
        <v>336160312.64999998</v>
      </c>
      <c r="C12" s="75">
        <v>32433265.899999999</v>
      </c>
      <c r="D12" s="75">
        <v>368593578.55000001</v>
      </c>
      <c r="E12" s="75">
        <v>336793620.77999997</v>
      </c>
      <c r="F12" s="75">
        <v>336793616.52999997</v>
      </c>
      <c r="G12" s="75">
        <f t="shared" ref="G12:G17" si="2">D12-E12</f>
        <v>31799957.770000041</v>
      </c>
    </row>
    <row r="13" spans="1:7" x14ac:dyDescent="0.25">
      <c r="A13" s="85" t="s">
        <v>307</v>
      </c>
      <c r="B13" s="75">
        <v>121640843.75</v>
      </c>
      <c r="C13" s="75">
        <v>-15656677.109999999</v>
      </c>
      <c r="D13" s="75">
        <v>105984166.64</v>
      </c>
      <c r="E13" s="75">
        <v>104976893.86</v>
      </c>
      <c r="F13" s="75">
        <v>104958123.18000001</v>
      </c>
      <c r="G13" s="75">
        <f t="shared" si="2"/>
        <v>1007272.7800000012</v>
      </c>
    </row>
    <row r="14" spans="1:7" x14ac:dyDescent="0.25">
      <c r="A14" s="85" t="s">
        <v>308</v>
      </c>
      <c r="B14" s="75">
        <v>190408138.47999999</v>
      </c>
      <c r="C14" s="75">
        <v>15037372.119999999</v>
      </c>
      <c r="D14" s="75">
        <v>205445510.59999999</v>
      </c>
      <c r="E14" s="75">
        <v>205445510.59999999</v>
      </c>
      <c r="F14" s="75">
        <v>194267778.90000001</v>
      </c>
      <c r="G14" s="75">
        <f t="shared" si="2"/>
        <v>0</v>
      </c>
    </row>
    <row r="15" spans="1:7" x14ac:dyDescent="0.25">
      <c r="A15" s="85" t="s">
        <v>309</v>
      </c>
      <c r="B15" s="75">
        <v>305650227.83999997</v>
      </c>
      <c r="C15" s="75">
        <v>-56459880.240000002</v>
      </c>
      <c r="D15" s="75">
        <v>249190347.59999999</v>
      </c>
      <c r="E15" s="75">
        <v>242707670.68000001</v>
      </c>
      <c r="F15" s="75">
        <v>242446044.69</v>
      </c>
      <c r="G15" s="75">
        <f t="shared" si="2"/>
        <v>6482676.9199999869</v>
      </c>
    </row>
    <row r="16" spans="1:7" x14ac:dyDescent="0.25">
      <c r="A16" s="85" t="s">
        <v>310</v>
      </c>
      <c r="B16" s="75">
        <v>49831516.600000001</v>
      </c>
      <c r="C16" s="75">
        <v>-49831516.600000001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311</v>
      </c>
      <c r="B17" s="75">
        <v>142327362.99000001</v>
      </c>
      <c r="C17" s="75">
        <v>64338466.899999999</v>
      </c>
      <c r="D17" s="75">
        <v>206665829.88999999</v>
      </c>
      <c r="E17" s="75">
        <v>160220699.28999999</v>
      </c>
      <c r="F17" s="75">
        <v>160220698.81</v>
      </c>
      <c r="G17" s="75">
        <f t="shared" si="2"/>
        <v>46445130.599999994</v>
      </c>
    </row>
    <row r="18" spans="1:7" x14ac:dyDescent="0.25">
      <c r="A18" s="84" t="s">
        <v>312</v>
      </c>
      <c r="B18" s="83">
        <f t="shared" ref="B18:G18" si="3">SUM(B19:B27)</f>
        <v>66610714.229999997</v>
      </c>
      <c r="C18" s="83">
        <f t="shared" si="3"/>
        <v>120509991.85000001</v>
      </c>
      <c r="D18" s="83">
        <f t="shared" si="3"/>
        <v>187120706.07999995</v>
      </c>
      <c r="E18" s="83">
        <f t="shared" si="3"/>
        <v>63739284.290000007</v>
      </c>
      <c r="F18" s="83">
        <f t="shared" si="3"/>
        <v>62848315.239999995</v>
      </c>
      <c r="G18" s="83">
        <f t="shared" si="3"/>
        <v>123381421.78999999</v>
      </c>
    </row>
    <row r="19" spans="1:7" x14ac:dyDescent="0.25">
      <c r="A19" s="85" t="s">
        <v>313</v>
      </c>
      <c r="B19" s="75">
        <v>29660338.48</v>
      </c>
      <c r="C19" s="75">
        <v>106350536.18000001</v>
      </c>
      <c r="D19" s="75">
        <v>136010874.66</v>
      </c>
      <c r="E19" s="75">
        <v>17176197.5</v>
      </c>
      <c r="F19" s="75">
        <v>17006048.809999999</v>
      </c>
      <c r="G19" s="75">
        <f>D19-E19</f>
        <v>118834677.16</v>
      </c>
    </row>
    <row r="20" spans="1:7" x14ac:dyDescent="0.25">
      <c r="A20" s="85" t="s">
        <v>314</v>
      </c>
      <c r="B20" s="75">
        <v>6887330.3499999996</v>
      </c>
      <c r="C20" s="75">
        <v>1447470.04</v>
      </c>
      <c r="D20" s="75">
        <v>8334800.3899999997</v>
      </c>
      <c r="E20" s="75">
        <v>7616669.5599999996</v>
      </c>
      <c r="F20" s="75">
        <v>7484018.3399999999</v>
      </c>
      <c r="G20" s="75">
        <f t="shared" ref="G20:G27" si="4">D20-E20</f>
        <v>718130.83000000007</v>
      </c>
    </row>
    <row r="21" spans="1:7" x14ac:dyDescent="0.25">
      <c r="A21" s="85" t="s">
        <v>315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316</v>
      </c>
      <c r="B22" s="75">
        <v>4016244.12</v>
      </c>
      <c r="C22" s="75">
        <v>1931686.36</v>
      </c>
      <c r="D22" s="75">
        <v>5947930.4800000004</v>
      </c>
      <c r="E22" s="75">
        <v>5584847.2699999996</v>
      </c>
      <c r="F22" s="75">
        <v>5548176.1399999997</v>
      </c>
      <c r="G22" s="75">
        <f t="shared" si="4"/>
        <v>363083.21000000089</v>
      </c>
    </row>
    <row r="23" spans="1:7" x14ac:dyDescent="0.25">
      <c r="A23" s="85" t="s">
        <v>317</v>
      </c>
      <c r="B23" s="75">
        <v>6855401.0099999998</v>
      </c>
      <c r="C23" s="75">
        <v>5259631.92</v>
      </c>
      <c r="D23" s="75">
        <v>12115032.93</v>
      </c>
      <c r="E23" s="75">
        <v>10332443.24</v>
      </c>
      <c r="F23" s="75">
        <v>10005547.380000001</v>
      </c>
      <c r="G23" s="75">
        <f t="shared" si="4"/>
        <v>1782589.6899999995</v>
      </c>
    </row>
    <row r="24" spans="1:7" x14ac:dyDescent="0.25">
      <c r="A24" s="85" t="s">
        <v>318</v>
      </c>
      <c r="B24" s="75">
        <v>9658476.1300000008</v>
      </c>
      <c r="C24" s="75">
        <v>593798.63</v>
      </c>
      <c r="D24" s="75">
        <v>10252274.76</v>
      </c>
      <c r="E24" s="75">
        <v>9370508.2799999993</v>
      </c>
      <c r="F24" s="75">
        <v>9190465.1600000001</v>
      </c>
      <c r="G24" s="75">
        <f t="shared" si="4"/>
        <v>881766.48000000045</v>
      </c>
    </row>
    <row r="25" spans="1:7" x14ac:dyDescent="0.25">
      <c r="A25" s="85" t="s">
        <v>319</v>
      </c>
      <c r="B25" s="75">
        <v>6190836.4000000004</v>
      </c>
      <c r="C25" s="75">
        <v>2295261.0099999998</v>
      </c>
      <c r="D25" s="75">
        <v>8486097.4100000001</v>
      </c>
      <c r="E25" s="75">
        <v>8069920.0999999996</v>
      </c>
      <c r="F25" s="75">
        <v>8061509.9000000004</v>
      </c>
      <c r="G25" s="75">
        <f t="shared" si="4"/>
        <v>416177.31000000052</v>
      </c>
    </row>
    <row r="26" spans="1:7" x14ac:dyDescent="0.25">
      <c r="A26" s="85" t="s">
        <v>320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321</v>
      </c>
      <c r="B27" s="75">
        <v>3342087.74</v>
      </c>
      <c r="C27" s="75">
        <v>2631607.71</v>
      </c>
      <c r="D27" s="75">
        <v>5973695.4500000002</v>
      </c>
      <c r="E27" s="75">
        <v>5588698.3399999999</v>
      </c>
      <c r="F27" s="75">
        <v>5552549.5099999998</v>
      </c>
      <c r="G27" s="75">
        <f t="shared" si="4"/>
        <v>384997.11000000034</v>
      </c>
    </row>
    <row r="28" spans="1:7" x14ac:dyDescent="0.25">
      <c r="A28" s="84" t="s">
        <v>322</v>
      </c>
      <c r="B28" s="83">
        <f t="shared" ref="B28:G28" si="5">SUM(B29:B37)</f>
        <v>224572473.33999997</v>
      </c>
      <c r="C28" s="83">
        <f t="shared" si="5"/>
        <v>63237634.61999999</v>
      </c>
      <c r="D28" s="83">
        <f t="shared" si="5"/>
        <v>287810107.95999998</v>
      </c>
      <c r="E28" s="83">
        <f t="shared" si="5"/>
        <v>227598807.70999998</v>
      </c>
      <c r="F28" s="83">
        <f t="shared" si="5"/>
        <v>220107723.45999998</v>
      </c>
      <c r="G28" s="83">
        <f t="shared" si="5"/>
        <v>60211300.249999985</v>
      </c>
    </row>
    <row r="29" spans="1:7" x14ac:dyDescent="0.25">
      <c r="A29" s="85" t="s">
        <v>323</v>
      </c>
      <c r="B29" s="75">
        <v>20664090.420000002</v>
      </c>
      <c r="C29" s="75">
        <v>-3279722.4</v>
      </c>
      <c r="D29" s="75">
        <v>17384368.02</v>
      </c>
      <c r="E29" s="75">
        <v>17127842.559999999</v>
      </c>
      <c r="F29" s="75">
        <v>16643587.6</v>
      </c>
      <c r="G29" s="75">
        <f>D29-E29</f>
        <v>256525.46000000089</v>
      </c>
    </row>
    <row r="30" spans="1:7" x14ac:dyDescent="0.25">
      <c r="A30" s="85" t="s">
        <v>324</v>
      </c>
      <c r="B30" s="75">
        <v>37999746.509999998</v>
      </c>
      <c r="C30" s="75">
        <v>-12049222.720000001</v>
      </c>
      <c r="D30" s="75">
        <v>25950523.789999999</v>
      </c>
      <c r="E30" s="75">
        <v>24175260.710000001</v>
      </c>
      <c r="F30" s="75">
        <v>24127772.239999998</v>
      </c>
      <c r="G30" s="75">
        <f t="shared" ref="G30:G37" si="6">D30-E30</f>
        <v>1775263.0799999982</v>
      </c>
    </row>
    <row r="31" spans="1:7" x14ac:dyDescent="0.25">
      <c r="A31" s="85" t="s">
        <v>325</v>
      </c>
      <c r="B31" s="75">
        <v>38062842.759999998</v>
      </c>
      <c r="C31" s="75">
        <v>34004339.979999997</v>
      </c>
      <c r="D31" s="75">
        <v>72067182.739999995</v>
      </c>
      <c r="E31" s="75">
        <v>40756933.079999998</v>
      </c>
      <c r="F31" s="75">
        <v>40030807.719999999</v>
      </c>
      <c r="G31" s="75">
        <f t="shared" si="6"/>
        <v>31310249.659999996</v>
      </c>
    </row>
    <row r="32" spans="1:7" x14ac:dyDescent="0.25">
      <c r="A32" s="85" t="s">
        <v>326</v>
      </c>
      <c r="B32" s="75">
        <v>6434118.8700000001</v>
      </c>
      <c r="C32" s="75">
        <v>1830096.49</v>
      </c>
      <c r="D32" s="75">
        <v>8264215.3600000003</v>
      </c>
      <c r="E32" s="75">
        <v>7968313.4100000001</v>
      </c>
      <c r="F32" s="75">
        <v>7947237.0700000003</v>
      </c>
      <c r="G32" s="75">
        <f t="shared" si="6"/>
        <v>295901.95000000019</v>
      </c>
    </row>
    <row r="33" spans="1:7" ht="14.45" customHeight="1" x14ac:dyDescent="0.25">
      <c r="A33" s="85" t="s">
        <v>327</v>
      </c>
      <c r="B33" s="75">
        <v>42861210.259999998</v>
      </c>
      <c r="C33" s="75">
        <v>35396827.729999997</v>
      </c>
      <c r="D33" s="75">
        <v>78258037.989999995</v>
      </c>
      <c r="E33" s="75">
        <v>61042363.509999998</v>
      </c>
      <c r="F33" s="75">
        <v>58387654.549999997</v>
      </c>
      <c r="G33" s="75">
        <f t="shared" si="6"/>
        <v>17215674.479999997</v>
      </c>
    </row>
    <row r="34" spans="1:7" ht="14.45" customHeight="1" x14ac:dyDescent="0.25">
      <c r="A34" s="85" t="s">
        <v>328</v>
      </c>
      <c r="B34" s="75">
        <v>9901885.2200000007</v>
      </c>
      <c r="C34" s="75">
        <v>934152.8</v>
      </c>
      <c r="D34" s="75">
        <v>10836038.02</v>
      </c>
      <c r="E34" s="75">
        <v>9341911.7300000004</v>
      </c>
      <c r="F34" s="75">
        <v>9314947.3599999994</v>
      </c>
      <c r="G34" s="75">
        <f t="shared" si="6"/>
        <v>1494126.2899999991</v>
      </c>
    </row>
    <row r="35" spans="1:7" ht="14.45" customHeight="1" x14ac:dyDescent="0.25">
      <c r="A35" s="85" t="s">
        <v>329</v>
      </c>
      <c r="B35" s="75">
        <v>13641088.82</v>
      </c>
      <c r="C35" s="75">
        <v>3869379.03</v>
      </c>
      <c r="D35" s="75">
        <v>17510467.850000001</v>
      </c>
      <c r="E35" s="75">
        <v>15305585.949999999</v>
      </c>
      <c r="F35" s="75">
        <v>15197561.390000001</v>
      </c>
      <c r="G35" s="75">
        <f t="shared" si="6"/>
        <v>2204881.9000000022</v>
      </c>
    </row>
    <row r="36" spans="1:7" ht="14.45" customHeight="1" x14ac:dyDescent="0.25">
      <c r="A36" s="85" t="s">
        <v>330</v>
      </c>
      <c r="B36" s="75">
        <v>25156472.82</v>
      </c>
      <c r="C36" s="75">
        <v>11893107.880000001</v>
      </c>
      <c r="D36" s="75">
        <v>37049580.700000003</v>
      </c>
      <c r="E36" s="75">
        <v>32384026.620000001</v>
      </c>
      <c r="F36" s="75">
        <v>31586671.949999999</v>
      </c>
      <c r="G36" s="75">
        <f t="shared" si="6"/>
        <v>4665554.0800000019</v>
      </c>
    </row>
    <row r="37" spans="1:7" ht="14.45" customHeight="1" x14ac:dyDescent="0.25">
      <c r="A37" s="85" t="s">
        <v>331</v>
      </c>
      <c r="B37" s="75">
        <v>29851017.66</v>
      </c>
      <c r="C37" s="75">
        <v>-9361324.1699999999</v>
      </c>
      <c r="D37" s="75">
        <v>20489693.489999998</v>
      </c>
      <c r="E37" s="75">
        <v>19496570.140000001</v>
      </c>
      <c r="F37" s="75">
        <v>16871483.579999998</v>
      </c>
      <c r="G37" s="75">
        <f t="shared" si="6"/>
        <v>993123.34999999776</v>
      </c>
    </row>
    <row r="38" spans="1:7" x14ac:dyDescent="0.25">
      <c r="A38" s="84" t="s">
        <v>332</v>
      </c>
      <c r="B38" s="83">
        <f t="shared" ref="B38:G38" si="7">SUM(B39:B47)</f>
        <v>77644883.920000002</v>
      </c>
      <c r="C38" s="83">
        <f t="shared" si="7"/>
        <v>59131122.710000001</v>
      </c>
      <c r="D38" s="83">
        <f t="shared" si="7"/>
        <v>136776006.63</v>
      </c>
      <c r="E38" s="83">
        <f t="shared" si="7"/>
        <v>87103964.629999995</v>
      </c>
      <c r="F38" s="83">
        <f t="shared" si="7"/>
        <v>87017564.629999995</v>
      </c>
      <c r="G38" s="83">
        <f t="shared" si="7"/>
        <v>49672042</v>
      </c>
    </row>
    <row r="39" spans="1:7" x14ac:dyDescent="0.25">
      <c r="A39" s="85" t="s">
        <v>333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334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335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336</v>
      </c>
      <c r="B42" s="75">
        <v>77644883.920000002</v>
      </c>
      <c r="C42" s="75">
        <v>59131122.710000001</v>
      </c>
      <c r="D42" s="75">
        <v>136776006.63</v>
      </c>
      <c r="E42" s="75">
        <v>87103964.629999995</v>
      </c>
      <c r="F42" s="75">
        <v>87017564.629999995</v>
      </c>
      <c r="G42" s="75">
        <f t="shared" si="8"/>
        <v>49672042</v>
      </c>
    </row>
    <row r="43" spans="1:7" x14ac:dyDescent="0.25">
      <c r="A43" s="85" t="s">
        <v>337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338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339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340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342</v>
      </c>
      <c r="B48" s="83">
        <f t="shared" ref="B48:G48" si="9">SUM(B49:B57)</f>
        <v>70399740.010000005</v>
      </c>
      <c r="C48" s="83">
        <f t="shared" si="9"/>
        <v>31466861.219999999</v>
      </c>
      <c r="D48" s="83">
        <f t="shared" si="9"/>
        <v>101866601.23</v>
      </c>
      <c r="E48" s="83">
        <f t="shared" si="9"/>
        <v>61054340.859999992</v>
      </c>
      <c r="F48" s="83">
        <f t="shared" si="9"/>
        <v>55827301.069999993</v>
      </c>
      <c r="G48" s="83">
        <f t="shared" si="9"/>
        <v>40812260.370000012</v>
      </c>
    </row>
    <row r="49" spans="1:7" x14ac:dyDescent="0.25">
      <c r="A49" s="85" t="s">
        <v>343</v>
      </c>
      <c r="B49" s="75">
        <v>50065849.770000003</v>
      </c>
      <c r="C49" s="75">
        <v>27168430.739999998</v>
      </c>
      <c r="D49" s="75">
        <v>77234280.510000005</v>
      </c>
      <c r="E49" s="75">
        <v>43061695.640000001</v>
      </c>
      <c r="F49" s="75">
        <v>37886562.289999999</v>
      </c>
      <c r="G49" s="75">
        <f>D49-E49</f>
        <v>34172584.870000005</v>
      </c>
    </row>
    <row r="50" spans="1:7" x14ac:dyDescent="0.25">
      <c r="A50" s="85" t="s">
        <v>344</v>
      </c>
      <c r="B50" s="75">
        <v>7375617.0700000003</v>
      </c>
      <c r="C50" s="75">
        <v>-1033997.27</v>
      </c>
      <c r="D50" s="75">
        <v>6341619.7999999998</v>
      </c>
      <c r="E50" s="75">
        <v>4368617.2699999996</v>
      </c>
      <c r="F50" s="75">
        <v>4337710.83</v>
      </c>
      <c r="G50" s="75">
        <f t="shared" ref="G50:G57" si="10">D50-E50</f>
        <v>1973002.5300000003</v>
      </c>
    </row>
    <row r="51" spans="1:7" x14ac:dyDescent="0.25">
      <c r="A51" s="85" t="s">
        <v>345</v>
      </c>
      <c r="B51" s="75">
        <v>7254584.3799999999</v>
      </c>
      <c r="C51" s="75">
        <v>3344649.75</v>
      </c>
      <c r="D51" s="75">
        <v>10599234.130000001</v>
      </c>
      <c r="E51" s="75">
        <v>6651643.2800000003</v>
      </c>
      <c r="F51" s="75">
        <v>6651643.2800000003</v>
      </c>
      <c r="G51" s="75">
        <f t="shared" si="10"/>
        <v>3947590.8500000006</v>
      </c>
    </row>
    <row r="52" spans="1:7" x14ac:dyDescent="0.25">
      <c r="A52" s="85" t="s">
        <v>346</v>
      </c>
      <c r="B52" s="75">
        <v>0</v>
      </c>
      <c r="C52" s="75">
        <v>360300</v>
      </c>
      <c r="D52" s="75">
        <v>360300</v>
      </c>
      <c r="E52" s="75">
        <v>360300</v>
      </c>
      <c r="F52" s="75">
        <v>360300</v>
      </c>
      <c r="G52" s="75">
        <f t="shared" si="10"/>
        <v>0</v>
      </c>
    </row>
    <row r="53" spans="1:7" x14ac:dyDescent="0.25">
      <c r="A53" s="85" t="s">
        <v>347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348</v>
      </c>
      <c r="B54" s="75">
        <v>5521568.0099999998</v>
      </c>
      <c r="C54" s="75">
        <v>847837.49</v>
      </c>
      <c r="D54" s="75">
        <v>6369405.5</v>
      </c>
      <c r="E54" s="75">
        <v>5834983.1900000004</v>
      </c>
      <c r="F54" s="75">
        <v>5813983.1900000004</v>
      </c>
      <c r="G54" s="75">
        <f t="shared" si="10"/>
        <v>534422.30999999959</v>
      </c>
    </row>
    <row r="55" spans="1:7" x14ac:dyDescent="0.25">
      <c r="A55" s="85" t="s">
        <v>349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350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351</v>
      </c>
      <c r="B57" s="75">
        <v>182120.78</v>
      </c>
      <c r="C57" s="75">
        <v>779640.51</v>
      </c>
      <c r="D57" s="75">
        <v>961761.29</v>
      </c>
      <c r="E57" s="75">
        <v>777101.48</v>
      </c>
      <c r="F57" s="75">
        <v>777101.48</v>
      </c>
      <c r="G57" s="75">
        <f t="shared" si="10"/>
        <v>184659.81000000006</v>
      </c>
    </row>
    <row r="58" spans="1:7" x14ac:dyDescent="0.25">
      <c r="A58" s="84" t="s">
        <v>352</v>
      </c>
      <c r="B58" s="83">
        <f t="shared" ref="B58:G58" si="11">SUM(B59:B61)</f>
        <v>8295719.0300000003</v>
      </c>
      <c r="C58" s="83">
        <f t="shared" si="11"/>
        <v>66378867.719999999</v>
      </c>
      <c r="D58" s="83">
        <f t="shared" si="11"/>
        <v>74674586.75</v>
      </c>
      <c r="E58" s="83">
        <f t="shared" si="11"/>
        <v>28303941.879999999</v>
      </c>
      <c r="F58" s="83">
        <f t="shared" si="11"/>
        <v>28303941.879999999</v>
      </c>
      <c r="G58" s="83">
        <f t="shared" si="11"/>
        <v>46370644.870000005</v>
      </c>
    </row>
    <row r="59" spans="1:7" x14ac:dyDescent="0.25">
      <c r="A59" s="85" t="s">
        <v>353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354</v>
      </c>
      <c r="B60" s="75">
        <v>8295719.0300000003</v>
      </c>
      <c r="C60" s="75">
        <v>66378867.719999999</v>
      </c>
      <c r="D60" s="75">
        <v>74674586.75</v>
      </c>
      <c r="E60" s="75">
        <v>28303941.879999999</v>
      </c>
      <c r="F60" s="75">
        <v>28303941.879999999</v>
      </c>
      <c r="G60" s="75">
        <f t="shared" ref="G60:G61" si="12">D60-E60</f>
        <v>46370644.870000005</v>
      </c>
    </row>
    <row r="61" spans="1:7" x14ac:dyDescent="0.25">
      <c r="A61" s="85" t="s">
        <v>355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356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364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365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369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370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371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377</v>
      </c>
      <c r="B84" s="83">
        <f t="shared" ref="B84:G84" si="19">SUM(B85,B93,B103,B113,B123,B133,B137,B146,B150)</f>
        <v>2346324296</v>
      </c>
      <c r="C84" s="83">
        <f t="shared" si="19"/>
        <v>113550482.30000001</v>
      </c>
      <c r="D84" s="83">
        <f t="shared" si="19"/>
        <v>2459874778.2999997</v>
      </c>
      <c r="E84" s="83">
        <f t="shared" si="19"/>
        <v>2357460097.5299997</v>
      </c>
      <c r="F84" s="83">
        <f t="shared" si="19"/>
        <v>2269485500.6900005</v>
      </c>
      <c r="G84" s="83">
        <f t="shared" si="19"/>
        <v>102414680.77000001</v>
      </c>
    </row>
    <row r="85" spans="1:7" x14ac:dyDescent="0.25">
      <c r="A85" s="84" t="s">
        <v>304</v>
      </c>
      <c r="B85" s="83">
        <f t="shared" ref="B85:G85" si="20">SUM(B86:B92)</f>
        <v>2126409821</v>
      </c>
      <c r="C85" s="83">
        <f t="shared" si="20"/>
        <v>31321129.70000001</v>
      </c>
      <c r="D85" s="83">
        <f t="shared" si="20"/>
        <v>2157730950.6999998</v>
      </c>
      <c r="E85" s="83">
        <f t="shared" si="20"/>
        <v>2157730940.6399999</v>
      </c>
      <c r="F85" s="83">
        <f t="shared" si="20"/>
        <v>2076805942.03</v>
      </c>
      <c r="G85" s="83">
        <f t="shared" si="20"/>
        <v>10.060000002384186</v>
      </c>
    </row>
    <row r="86" spans="1:7" x14ac:dyDescent="0.25">
      <c r="A86" s="85" t="s">
        <v>305</v>
      </c>
      <c r="B86" s="75">
        <v>545868854.75</v>
      </c>
      <c r="C86" s="75">
        <v>9245339.8800000008</v>
      </c>
      <c r="D86" s="75">
        <v>555114194.63</v>
      </c>
      <c r="E86" s="75">
        <v>555114194.63</v>
      </c>
      <c r="F86" s="75">
        <v>555104500.75999999</v>
      </c>
      <c r="G86" s="75">
        <f>D86-E86</f>
        <v>0</v>
      </c>
    </row>
    <row r="87" spans="1:7" x14ac:dyDescent="0.25">
      <c r="A87" s="85" t="s">
        <v>306</v>
      </c>
      <c r="B87" s="75">
        <v>68268738.069999993</v>
      </c>
      <c r="C87" s="75">
        <v>2769257.56</v>
      </c>
      <c r="D87" s="75">
        <v>71037995.629999995</v>
      </c>
      <c r="E87" s="75">
        <v>71037985.569999993</v>
      </c>
      <c r="F87" s="75">
        <v>69109532.650000006</v>
      </c>
      <c r="G87" s="75">
        <f t="shared" ref="G87:G92" si="21">D87-E87</f>
        <v>10.060000002384186</v>
      </c>
    </row>
    <row r="88" spans="1:7" x14ac:dyDescent="0.25">
      <c r="A88" s="85" t="s">
        <v>307</v>
      </c>
      <c r="B88" s="75">
        <v>277631834.95999998</v>
      </c>
      <c r="C88" s="75">
        <v>22899830.25</v>
      </c>
      <c r="D88" s="75">
        <v>300531665.20999998</v>
      </c>
      <c r="E88" s="75">
        <v>300531665.20999998</v>
      </c>
      <c r="F88" s="75">
        <v>297932756.01999998</v>
      </c>
      <c r="G88" s="75">
        <f t="shared" si="21"/>
        <v>0</v>
      </c>
    </row>
    <row r="89" spans="1:7" x14ac:dyDescent="0.25">
      <c r="A89" s="85" t="s">
        <v>308</v>
      </c>
      <c r="B89" s="75">
        <v>277738121.47000003</v>
      </c>
      <c r="C89" s="75">
        <v>70599190.290000007</v>
      </c>
      <c r="D89" s="75">
        <v>348337311.75999999</v>
      </c>
      <c r="E89" s="75">
        <v>348337311.75999999</v>
      </c>
      <c r="F89" s="75">
        <v>321641663.68000001</v>
      </c>
      <c r="G89" s="75">
        <f t="shared" si="21"/>
        <v>0</v>
      </c>
    </row>
    <row r="90" spans="1:7" x14ac:dyDescent="0.25">
      <c r="A90" s="85" t="s">
        <v>309</v>
      </c>
      <c r="B90" s="75">
        <v>679554259.95000005</v>
      </c>
      <c r="C90" s="75">
        <v>15276333.939999999</v>
      </c>
      <c r="D90" s="75">
        <v>694830593.88999999</v>
      </c>
      <c r="E90" s="75">
        <v>694830593.88999999</v>
      </c>
      <c r="F90" s="75">
        <v>645141980.40999997</v>
      </c>
      <c r="G90" s="75">
        <f t="shared" si="21"/>
        <v>0</v>
      </c>
    </row>
    <row r="91" spans="1:7" x14ac:dyDescent="0.25">
      <c r="A91" s="85" t="s">
        <v>310</v>
      </c>
      <c r="B91" s="75">
        <v>80056582.069999993</v>
      </c>
      <c r="C91" s="75">
        <v>-80056582.069999993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311</v>
      </c>
      <c r="B92" s="75">
        <v>197291429.72999999</v>
      </c>
      <c r="C92" s="75">
        <v>-9412240.1500000004</v>
      </c>
      <c r="D92" s="75">
        <v>187879189.58000001</v>
      </c>
      <c r="E92" s="75">
        <v>187879189.58000001</v>
      </c>
      <c r="F92" s="75">
        <v>187875508.50999999</v>
      </c>
      <c r="G92" s="75">
        <f t="shared" si="21"/>
        <v>0</v>
      </c>
    </row>
    <row r="93" spans="1:7" x14ac:dyDescent="0.25">
      <c r="A93" s="84" t="s">
        <v>312</v>
      </c>
      <c r="B93" s="83">
        <f t="shared" ref="B93:G93" si="22">SUM(B94:B102)</f>
        <v>47202842.150000006</v>
      </c>
      <c r="C93" s="83">
        <f t="shared" si="22"/>
        <v>-5240282.24</v>
      </c>
      <c r="D93" s="83">
        <f t="shared" si="22"/>
        <v>41962559.909999996</v>
      </c>
      <c r="E93" s="83">
        <f t="shared" si="22"/>
        <v>41600226.600000001</v>
      </c>
      <c r="F93" s="83">
        <f t="shared" si="22"/>
        <v>40923287.519999996</v>
      </c>
      <c r="G93" s="83">
        <f t="shared" si="22"/>
        <v>362333.30999999819</v>
      </c>
    </row>
    <row r="94" spans="1:7" x14ac:dyDescent="0.25">
      <c r="A94" s="85" t="s">
        <v>313</v>
      </c>
      <c r="B94" s="75">
        <v>27629236.43</v>
      </c>
      <c r="C94" s="75">
        <v>-11699019.98</v>
      </c>
      <c r="D94" s="75">
        <v>15930216.449999999</v>
      </c>
      <c r="E94" s="75">
        <v>15918669.630000001</v>
      </c>
      <c r="F94" s="75">
        <v>15546013.310000001</v>
      </c>
      <c r="G94" s="75">
        <f>D94-E94</f>
        <v>11546.819999998435</v>
      </c>
    </row>
    <row r="95" spans="1:7" x14ac:dyDescent="0.25">
      <c r="A95" s="85" t="s">
        <v>314</v>
      </c>
      <c r="B95" s="75">
        <v>3093043.65</v>
      </c>
      <c r="C95" s="75">
        <v>-50393.01</v>
      </c>
      <c r="D95" s="75">
        <v>3042650.64</v>
      </c>
      <c r="E95" s="75">
        <v>3042650.64</v>
      </c>
      <c r="F95" s="75">
        <v>3013742.4</v>
      </c>
      <c r="G95" s="75">
        <f t="shared" ref="G95:G102" si="23">D95-E95</f>
        <v>0</v>
      </c>
    </row>
    <row r="96" spans="1:7" x14ac:dyDescent="0.25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316</v>
      </c>
      <c r="B97" s="75">
        <v>4174873.77</v>
      </c>
      <c r="C97" s="75">
        <v>192243.83</v>
      </c>
      <c r="D97" s="75">
        <v>4367117.5999999996</v>
      </c>
      <c r="E97" s="75">
        <v>4317970.71</v>
      </c>
      <c r="F97" s="75">
        <v>4301767.71</v>
      </c>
      <c r="G97" s="75">
        <f t="shared" si="23"/>
        <v>49146.889999999665</v>
      </c>
    </row>
    <row r="98" spans="1:7" x14ac:dyDescent="0.25">
      <c r="A98" s="87" t="s">
        <v>317</v>
      </c>
      <c r="B98" s="75">
        <v>2477756.52</v>
      </c>
      <c r="C98" s="75">
        <v>5485051.8399999999</v>
      </c>
      <c r="D98" s="75">
        <v>7962808.3600000003</v>
      </c>
      <c r="E98" s="75">
        <v>7670865.2300000004</v>
      </c>
      <c r="F98" s="75">
        <v>7628432.04</v>
      </c>
      <c r="G98" s="75">
        <f t="shared" si="23"/>
        <v>291943.12999999989</v>
      </c>
    </row>
    <row r="99" spans="1:7" x14ac:dyDescent="0.25">
      <c r="A99" s="85" t="s">
        <v>318</v>
      </c>
      <c r="B99" s="75">
        <v>6444137.4800000004</v>
      </c>
      <c r="C99" s="75">
        <v>222588.71</v>
      </c>
      <c r="D99" s="75">
        <v>6666726.1900000004</v>
      </c>
      <c r="E99" s="75">
        <v>6664710.5300000003</v>
      </c>
      <c r="F99" s="75">
        <v>6600833.8399999999</v>
      </c>
      <c r="G99" s="75">
        <f t="shared" si="23"/>
        <v>2015.660000000149</v>
      </c>
    </row>
    <row r="100" spans="1:7" x14ac:dyDescent="0.25">
      <c r="A100" s="85" t="s">
        <v>319</v>
      </c>
      <c r="B100" s="75">
        <v>419669.89</v>
      </c>
      <c r="C100" s="75">
        <v>-229086.43</v>
      </c>
      <c r="D100" s="75">
        <v>190583.46</v>
      </c>
      <c r="E100" s="75">
        <v>190583.46</v>
      </c>
      <c r="F100" s="75">
        <v>190583.46</v>
      </c>
      <c r="G100" s="75">
        <f t="shared" si="23"/>
        <v>0</v>
      </c>
    </row>
    <row r="101" spans="1:7" x14ac:dyDescent="0.25">
      <c r="A101" s="85" t="s">
        <v>320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321</v>
      </c>
      <c r="B102" s="75">
        <v>2964124.41</v>
      </c>
      <c r="C102" s="75">
        <v>838332.8</v>
      </c>
      <c r="D102" s="75">
        <v>3802457.21</v>
      </c>
      <c r="E102" s="75">
        <v>3794776.4</v>
      </c>
      <c r="F102" s="75">
        <v>3641914.76</v>
      </c>
      <c r="G102" s="75">
        <f t="shared" si="23"/>
        <v>7680.8100000000559</v>
      </c>
    </row>
    <row r="103" spans="1:7" x14ac:dyDescent="0.25">
      <c r="A103" s="84" t="s">
        <v>322</v>
      </c>
      <c r="B103" s="83">
        <f>SUM(B104:B112)</f>
        <v>122478709.98</v>
      </c>
      <c r="C103" s="83">
        <f>SUM(C104:C112)</f>
        <v>31664395.550000004</v>
      </c>
      <c r="D103" s="83">
        <f>+SUM(D104:D112)</f>
        <v>154143105.53000003</v>
      </c>
      <c r="E103" s="83">
        <f>SUM(E104:E112)</f>
        <v>110290398.14000002</v>
      </c>
      <c r="F103" s="83">
        <f>SUM(F104:F112)</f>
        <v>103924302.27</v>
      </c>
      <c r="G103" s="83">
        <f>SUM(G104:G112)</f>
        <v>43852707.390000008</v>
      </c>
    </row>
    <row r="104" spans="1:7" x14ac:dyDescent="0.25">
      <c r="A104" s="85" t="s">
        <v>323</v>
      </c>
      <c r="B104" s="75">
        <v>38221509</v>
      </c>
      <c r="C104" s="75">
        <v>-12027151.5</v>
      </c>
      <c r="D104" s="75">
        <v>26194357.5</v>
      </c>
      <c r="E104" s="75">
        <v>26194357.5</v>
      </c>
      <c r="F104" s="75">
        <v>26194357.5</v>
      </c>
      <c r="G104" s="75">
        <f>D104-E104</f>
        <v>0</v>
      </c>
    </row>
    <row r="105" spans="1:7" x14ac:dyDescent="0.25">
      <c r="A105" s="85" t="s">
        <v>324</v>
      </c>
      <c r="B105" s="75">
        <v>12902575.640000001</v>
      </c>
      <c r="C105" s="75">
        <v>-398629.78</v>
      </c>
      <c r="D105" s="75">
        <v>12503945.859999999</v>
      </c>
      <c r="E105" s="75">
        <v>12503445.85</v>
      </c>
      <c r="F105" s="75">
        <v>12450012.189999999</v>
      </c>
      <c r="G105" s="75">
        <f t="shared" ref="G105:G112" si="24">D105-E105</f>
        <v>500.00999999977648</v>
      </c>
    </row>
    <row r="106" spans="1:7" x14ac:dyDescent="0.25">
      <c r="A106" s="85" t="s">
        <v>325</v>
      </c>
      <c r="B106" s="75">
        <v>2900790.72</v>
      </c>
      <c r="C106" s="75">
        <v>563907.03</v>
      </c>
      <c r="D106" s="75">
        <v>3464697.75</v>
      </c>
      <c r="E106" s="75">
        <v>3295543.02</v>
      </c>
      <c r="F106" s="75">
        <v>3287661.82</v>
      </c>
      <c r="G106" s="75">
        <f t="shared" si="24"/>
        <v>169154.72999999998</v>
      </c>
    </row>
    <row r="107" spans="1:7" x14ac:dyDescent="0.25">
      <c r="A107" s="85" t="s">
        <v>326</v>
      </c>
      <c r="B107" s="75">
        <v>6616189.5</v>
      </c>
      <c r="C107" s="75">
        <v>36726540.590000004</v>
      </c>
      <c r="D107" s="75">
        <v>43342730.090000004</v>
      </c>
      <c r="E107" s="75">
        <v>643155.31999999995</v>
      </c>
      <c r="F107" s="75">
        <v>643155.31999999995</v>
      </c>
      <c r="G107" s="75">
        <f t="shared" si="24"/>
        <v>42699574.770000003</v>
      </c>
    </row>
    <row r="108" spans="1:7" x14ac:dyDescent="0.25">
      <c r="A108" s="85" t="s">
        <v>327</v>
      </c>
      <c r="B108" s="75">
        <v>5601660.1699999999</v>
      </c>
      <c r="C108" s="75">
        <v>12397092.5</v>
      </c>
      <c r="D108" s="75">
        <v>17998752.670000002</v>
      </c>
      <c r="E108" s="75">
        <v>17985256.43</v>
      </c>
      <c r="F108" s="75">
        <v>17771644.109999999</v>
      </c>
      <c r="G108" s="75">
        <f t="shared" si="24"/>
        <v>13496.240000002086</v>
      </c>
    </row>
    <row r="109" spans="1:7" x14ac:dyDescent="0.25">
      <c r="A109" s="85" t="s">
        <v>328</v>
      </c>
      <c r="B109" s="75">
        <v>90000</v>
      </c>
      <c r="C109" s="75">
        <v>125738.38</v>
      </c>
      <c r="D109" s="75">
        <v>215738.38</v>
      </c>
      <c r="E109" s="75">
        <v>74826.44</v>
      </c>
      <c r="F109" s="75">
        <v>74826.44</v>
      </c>
      <c r="G109" s="75">
        <f t="shared" si="24"/>
        <v>140911.94</v>
      </c>
    </row>
    <row r="110" spans="1:7" x14ac:dyDescent="0.25">
      <c r="A110" s="85" t="s">
        <v>329</v>
      </c>
      <c r="B110" s="75">
        <v>1979035.9</v>
      </c>
      <c r="C110" s="75">
        <v>1780315.5</v>
      </c>
      <c r="D110" s="75">
        <v>3759351.4</v>
      </c>
      <c r="E110" s="75">
        <v>3069678.27</v>
      </c>
      <c r="F110" s="75">
        <v>3069057.27</v>
      </c>
      <c r="G110" s="75">
        <f t="shared" si="24"/>
        <v>689673.12999999989</v>
      </c>
    </row>
    <row r="111" spans="1:7" x14ac:dyDescent="0.25">
      <c r="A111" s="85" t="s">
        <v>330</v>
      </c>
      <c r="B111" s="75">
        <v>8000000</v>
      </c>
      <c r="C111" s="75">
        <v>-7389872.21</v>
      </c>
      <c r="D111" s="75">
        <v>610127.79</v>
      </c>
      <c r="E111" s="75">
        <v>490731.22</v>
      </c>
      <c r="F111" s="75">
        <v>490731.22</v>
      </c>
      <c r="G111" s="75">
        <f t="shared" si="24"/>
        <v>119396.57000000007</v>
      </c>
    </row>
    <row r="112" spans="1:7" x14ac:dyDescent="0.25">
      <c r="A112" s="85" t="s">
        <v>331</v>
      </c>
      <c r="B112" s="75">
        <v>46166949.049999997</v>
      </c>
      <c r="C112" s="75">
        <v>-113544.96000000001</v>
      </c>
      <c r="D112" s="75">
        <v>46053404.090000004</v>
      </c>
      <c r="E112" s="75">
        <v>46033404.090000004</v>
      </c>
      <c r="F112" s="75">
        <v>39942856.399999999</v>
      </c>
      <c r="G112" s="75">
        <f t="shared" si="24"/>
        <v>20000</v>
      </c>
    </row>
    <row r="113" spans="1:7" x14ac:dyDescent="0.25">
      <c r="A113" s="84" t="s">
        <v>332</v>
      </c>
      <c r="B113" s="83">
        <f t="shared" ref="B113:G113" si="25">SUM(B114:B122)</f>
        <v>0</v>
      </c>
      <c r="C113" s="83">
        <f t="shared" si="25"/>
        <v>42665584.75</v>
      </c>
      <c r="D113" s="83">
        <f t="shared" si="25"/>
        <v>42665584.75</v>
      </c>
      <c r="E113" s="83">
        <f t="shared" si="25"/>
        <v>1571163.46</v>
      </c>
      <c r="F113" s="83">
        <f t="shared" si="25"/>
        <v>1571163.46</v>
      </c>
      <c r="G113" s="83">
        <f t="shared" si="25"/>
        <v>41094421.289999999</v>
      </c>
    </row>
    <row r="114" spans="1:7" x14ac:dyDescent="0.25">
      <c r="A114" s="85" t="s">
        <v>333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335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336</v>
      </c>
      <c r="B117" s="75">
        <v>0</v>
      </c>
      <c r="C117" s="75">
        <v>42665584.75</v>
      </c>
      <c r="D117" s="75">
        <v>42665584.75</v>
      </c>
      <c r="E117" s="75">
        <v>1571163.46</v>
      </c>
      <c r="F117" s="75">
        <v>1571163.46</v>
      </c>
      <c r="G117" s="75">
        <f t="shared" si="26"/>
        <v>41094421.289999999</v>
      </c>
    </row>
    <row r="118" spans="1:7" x14ac:dyDescent="0.25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342</v>
      </c>
      <c r="B123" s="83">
        <f t="shared" ref="B123:G123" si="27">SUM(B124:B132)</f>
        <v>11000000</v>
      </c>
      <c r="C123" s="83">
        <f t="shared" si="27"/>
        <v>-552399.75999999978</v>
      </c>
      <c r="D123" s="83">
        <f t="shared" si="27"/>
        <v>10447600.240000002</v>
      </c>
      <c r="E123" s="83">
        <f t="shared" si="27"/>
        <v>10175466.389999999</v>
      </c>
      <c r="F123" s="83">
        <f t="shared" si="27"/>
        <v>10168903.109999999</v>
      </c>
      <c r="G123" s="83">
        <f t="shared" si="27"/>
        <v>272133.85000000044</v>
      </c>
    </row>
    <row r="124" spans="1:7" x14ac:dyDescent="0.25">
      <c r="A124" s="85" t="s">
        <v>343</v>
      </c>
      <c r="B124" s="75">
        <v>0</v>
      </c>
      <c r="C124" s="75">
        <v>3987308.38</v>
      </c>
      <c r="D124" s="75">
        <v>3987308.38</v>
      </c>
      <c r="E124" s="75">
        <v>3873958.38</v>
      </c>
      <c r="F124" s="75">
        <v>3873958.38</v>
      </c>
      <c r="G124" s="75">
        <f>D124-E124</f>
        <v>113350</v>
      </c>
    </row>
    <row r="125" spans="1:7" x14ac:dyDescent="0.25">
      <c r="A125" s="85" t="s">
        <v>344</v>
      </c>
      <c r="B125" s="75">
        <v>0</v>
      </c>
      <c r="C125" s="75">
        <v>2621779.37</v>
      </c>
      <c r="D125" s="75">
        <v>2621779.37</v>
      </c>
      <c r="E125" s="75">
        <v>2621773.37</v>
      </c>
      <c r="F125" s="75">
        <v>2615210.09</v>
      </c>
      <c r="G125" s="75">
        <f t="shared" ref="G125:G132" si="28">D125-E125</f>
        <v>6</v>
      </c>
    </row>
    <row r="126" spans="1:7" x14ac:dyDescent="0.25">
      <c r="A126" s="85" t="s">
        <v>345</v>
      </c>
      <c r="B126" s="75">
        <v>11000000</v>
      </c>
      <c r="C126" s="75">
        <v>-8433772.7599999998</v>
      </c>
      <c r="D126" s="75">
        <v>2566227.2400000002</v>
      </c>
      <c r="E126" s="75">
        <v>2490252.88</v>
      </c>
      <c r="F126" s="75">
        <v>2490252.88</v>
      </c>
      <c r="G126" s="75">
        <f t="shared" si="28"/>
        <v>75974.360000000335</v>
      </c>
    </row>
    <row r="127" spans="1:7" x14ac:dyDescent="0.25">
      <c r="A127" s="85" t="s">
        <v>346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347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348</v>
      </c>
      <c r="B129" s="75">
        <v>0</v>
      </c>
      <c r="C129" s="75">
        <v>828853.54</v>
      </c>
      <c r="D129" s="75">
        <v>828853.54</v>
      </c>
      <c r="E129" s="75">
        <v>819112.32</v>
      </c>
      <c r="F129" s="75">
        <v>819112.32</v>
      </c>
      <c r="G129" s="75">
        <f t="shared" si="28"/>
        <v>9741.2200000000885</v>
      </c>
    </row>
    <row r="130" spans="1:7" x14ac:dyDescent="0.25">
      <c r="A130" s="85" t="s">
        <v>349</v>
      </c>
      <c r="B130" s="75">
        <v>0</v>
      </c>
      <c r="C130" s="75">
        <v>56100</v>
      </c>
      <c r="D130" s="75">
        <v>56100</v>
      </c>
      <c r="E130" s="75">
        <v>0</v>
      </c>
      <c r="F130" s="75">
        <v>0</v>
      </c>
      <c r="G130" s="75">
        <f t="shared" si="28"/>
        <v>56100</v>
      </c>
    </row>
    <row r="131" spans="1:7" x14ac:dyDescent="0.25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351</v>
      </c>
      <c r="B132" s="75">
        <v>0</v>
      </c>
      <c r="C132" s="75">
        <v>387331.71</v>
      </c>
      <c r="D132" s="75">
        <v>387331.71</v>
      </c>
      <c r="E132" s="75">
        <v>370369.44</v>
      </c>
      <c r="F132" s="75">
        <v>370369.44</v>
      </c>
      <c r="G132" s="75">
        <f t="shared" si="28"/>
        <v>16962.270000000019</v>
      </c>
    </row>
    <row r="133" spans="1:7" x14ac:dyDescent="0.25">
      <c r="A133" s="84" t="s">
        <v>352</v>
      </c>
      <c r="B133" s="83">
        <f t="shared" ref="B133:G133" si="29">SUM(B134:B136)</f>
        <v>39232922.869999997</v>
      </c>
      <c r="C133" s="83">
        <f t="shared" si="29"/>
        <v>13692054.300000001</v>
      </c>
      <c r="D133" s="83">
        <f t="shared" si="29"/>
        <v>52924977.170000002</v>
      </c>
      <c r="E133" s="83">
        <f t="shared" si="29"/>
        <v>36091902.299999997</v>
      </c>
      <c r="F133" s="83">
        <f t="shared" si="29"/>
        <v>36091902.299999997</v>
      </c>
      <c r="G133" s="83">
        <f t="shared" si="29"/>
        <v>16833074.870000005</v>
      </c>
    </row>
    <row r="134" spans="1:7" x14ac:dyDescent="0.25">
      <c r="A134" s="85" t="s">
        <v>353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354</v>
      </c>
      <c r="B135" s="75">
        <v>39232922.869999997</v>
      </c>
      <c r="C135" s="75">
        <v>13692054.300000001</v>
      </c>
      <c r="D135" s="75">
        <v>52924977.170000002</v>
      </c>
      <c r="E135" s="75">
        <v>36091902.299999997</v>
      </c>
      <c r="F135" s="75">
        <v>36091902.299999997</v>
      </c>
      <c r="G135" s="75">
        <f t="shared" ref="G135:G136" si="30">D135-E135</f>
        <v>16833074.870000005</v>
      </c>
    </row>
    <row r="136" spans="1:7" x14ac:dyDescent="0.25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356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364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365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368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369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378</v>
      </c>
      <c r="B159" s="90">
        <f t="shared" ref="B159:G159" si="37">B9+B84</f>
        <v>4159626626</v>
      </c>
      <c r="C159" s="90">
        <f t="shared" si="37"/>
        <v>448212569.77000004</v>
      </c>
      <c r="D159" s="90">
        <f t="shared" si="37"/>
        <v>4607839195.7700005</v>
      </c>
      <c r="E159" s="90">
        <f t="shared" si="37"/>
        <v>4099241807.6499996</v>
      </c>
      <c r="F159" s="90">
        <f t="shared" si="37"/>
        <v>3986113584.1900005</v>
      </c>
      <c r="G159" s="90">
        <f t="shared" si="37"/>
        <v>508597388.12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B59:G59 B58:F58 B63:G70 B62:F62 B71:F85 B103:C103 B93:C93 E93:F93 G11:G17 B61:G61 G60 B113:F113 B123:F123 B133:F134 B136:F159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9" sqref="A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379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295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4</v>
      </c>
      <c r="B7" s="166" t="s">
        <v>297</v>
      </c>
      <c r="C7" s="166"/>
      <c r="D7" s="166"/>
      <c r="E7" s="166"/>
      <c r="F7" s="166"/>
      <c r="G7" s="168" t="s">
        <v>298</v>
      </c>
    </row>
    <row r="8" spans="1:7" ht="30" x14ac:dyDescent="0.25">
      <c r="A8" s="165"/>
      <c r="B8" s="25" t="s">
        <v>299</v>
      </c>
      <c r="C8" s="7" t="s">
        <v>229</v>
      </c>
      <c r="D8" s="25" t="s">
        <v>230</v>
      </c>
      <c r="E8" s="25" t="s">
        <v>185</v>
      </c>
      <c r="F8" s="25" t="s">
        <v>202</v>
      </c>
      <c r="G8" s="167"/>
    </row>
    <row r="9" spans="1:7" ht="15.75" customHeight="1" x14ac:dyDescent="0.25">
      <c r="A9" s="26" t="s">
        <v>381</v>
      </c>
      <c r="B9" s="30">
        <f>SUM(B10:B17)</f>
        <v>1813302330</v>
      </c>
      <c r="C9" s="30">
        <f t="shared" ref="C9:G9" si="0">SUM(C10:C17)</f>
        <v>334662087.46999997</v>
      </c>
      <c r="D9" s="30">
        <f t="shared" si="0"/>
        <v>2147964417.4700003</v>
      </c>
      <c r="E9" s="30">
        <f t="shared" si="0"/>
        <v>1741781710.1199999</v>
      </c>
      <c r="F9" s="30">
        <f t="shared" si="0"/>
        <v>1716628083.5</v>
      </c>
      <c r="G9" s="30">
        <f t="shared" si="0"/>
        <v>406182707.35000008</v>
      </c>
    </row>
    <row r="10" spans="1:7" x14ac:dyDescent="0.25">
      <c r="A10" s="63" t="s">
        <v>584</v>
      </c>
      <c r="B10" s="75">
        <v>1182964221.9400001</v>
      </c>
      <c r="C10" s="75">
        <v>-23853103.5</v>
      </c>
      <c r="D10" s="75">
        <v>1159111118.4400001</v>
      </c>
      <c r="E10" s="75">
        <v>942264558.00999999</v>
      </c>
      <c r="F10" s="75">
        <v>923687773.95000005</v>
      </c>
      <c r="G10" s="75">
        <v>216846560.43000007</v>
      </c>
    </row>
    <row r="11" spans="1:7" x14ac:dyDescent="0.25">
      <c r="A11" s="63" t="s">
        <v>585</v>
      </c>
      <c r="B11" s="75">
        <v>222118751.58000001</v>
      </c>
      <c r="C11" s="75">
        <v>132523487.05</v>
      </c>
      <c r="D11" s="75">
        <v>354642238.63</v>
      </c>
      <c r="E11" s="75">
        <v>276600053.45999998</v>
      </c>
      <c r="F11" s="75">
        <v>273363363.38</v>
      </c>
      <c r="G11" s="75">
        <v>78042185.170000017</v>
      </c>
    </row>
    <row r="12" spans="1:7" x14ac:dyDescent="0.25">
      <c r="A12" s="63" t="s">
        <v>586</v>
      </c>
      <c r="B12" s="75">
        <v>109351486.31999999</v>
      </c>
      <c r="C12" s="75">
        <v>67165327.760000005</v>
      </c>
      <c r="D12" s="75">
        <v>176516814.08000001</v>
      </c>
      <c r="E12" s="75">
        <v>134545710.28</v>
      </c>
      <c r="F12" s="75">
        <v>133752590.22</v>
      </c>
      <c r="G12" s="75">
        <v>41971103.800000012</v>
      </c>
    </row>
    <row r="13" spans="1:7" x14ac:dyDescent="0.25">
      <c r="A13" s="63" t="s">
        <v>587</v>
      </c>
      <c r="B13" s="75">
        <v>89516957.370000005</v>
      </c>
      <c r="C13" s="75">
        <v>59283691.039999999</v>
      </c>
      <c r="D13" s="75">
        <v>148800648.41</v>
      </c>
      <c r="E13" s="75">
        <v>124843236.04000001</v>
      </c>
      <c r="F13" s="75">
        <v>123716011</v>
      </c>
      <c r="G13" s="75">
        <v>23957412.36999999</v>
      </c>
    </row>
    <row r="14" spans="1:7" x14ac:dyDescent="0.25">
      <c r="A14" s="63" t="s">
        <v>588</v>
      </c>
      <c r="B14" s="75">
        <v>58469101.149999999</v>
      </c>
      <c r="C14" s="75">
        <v>45370058.310000002</v>
      </c>
      <c r="D14" s="75">
        <v>103839159.45999999</v>
      </c>
      <c r="E14" s="75">
        <v>85004227.019999996</v>
      </c>
      <c r="F14" s="75">
        <v>84660262.540000007</v>
      </c>
      <c r="G14" s="75">
        <v>18834932.439999998</v>
      </c>
    </row>
    <row r="15" spans="1:7" x14ac:dyDescent="0.25">
      <c r="A15" s="63" t="s">
        <v>589</v>
      </c>
      <c r="B15" s="75">
        <v>150881811.63999999</v>
      </c>
      <c r="C15" s="75">
        <v>54172626.810000002</v>
      </c>
      <c r="D15" s="75">
        <v>205054438.44999999</v>
      </c>
      <c r="E15" s="75">
        <v>178523925.31</v>
      </c>
      <c r="F15" s="75">
        <v>177448082.41</v>
      </c>
      <c r="G15" s="75">
        <v>26530513.139999986</v>
      </c>
    </row>
    <row r="16" spans="1:7" x14ac:dyDescent="0.25">
      <c r="A16" s="63" t="s">
        <v>382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383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384</v>
      </c>
      <c r="B19" s="4">
        <f>SUM(B20:B27)</f>
        <v>2346324296</v>
      </c>
      <c r="C19" s="4">
        <f t="shared" ref="C19:G19" si="1">SUM(C20:C27)</f>
        <v>113550482.29999998</v>
      </c>
      <c r="D19" s="4">
        <f t="shared" si="1"/>
        <v>2459874778.3000002</v>
      </c>
      <c r="E19" s="4">
        <f t="shared" si="1"/>
        <v>2357460097.5300002</v>
      </c>
      <c r="F19" s="4">
        <f t="shared" si="1"/>
        <v>2269485500.6900001</v>
      </c>
      <c r="G19" s="4">
        <f t="shared" si="1"/>
        <v>102414680.76999992</v>
      </c>
    </row>
    <row r="20" spans="1:7" x14ac:dyDescent="0.25">
      <c r="A20" s="63" t="s">
        <v>584</v>
      </c>
      <c r="B20" s="75">
        <v>653003154.29999995</v>
      </c>
      <c r="C20" s="75">
        <v>-142705095.49000001</v>
      </c>
      <c r="D20" s="75">
        <v>510298058.81</v>
      </c>
      <c r="E20" s="75">
        <v>427014668.58999997</v>
      </c>
      <c r="F20" s="75">
        <v>358724764.10000002</v>
      </c>
      <c r="G20" s="75">
        <v>83283390.220000029</v>
      </c>
    </row>
    <row r="21" spans="1:7" x14ac:dyDescent="0.25">
      <c r="A21" s="63" t="s">
        <v>585</v>
      </c>
      <c r="B21" s="75">
        <v>715478909.74000001</v>
      </c>
      <c r="C21" s="75">
        <v>96874501.299999997</v>
      </c>
      <c r="D21" s="75">
        <v>812353411.03999996</v>
      </c>
      <c r="E21" s="75">
        <v>809968680.65999997</v>
      </c>
      <c r="F21" s="75">
        <v>801035948.07000005</v>
      </c>
      <c r="G21" s="75">
        <v>2384730.3799999952</v>
      </c>
    </row>
    <row r="22" spans="1:7" x14ac:dyDescent="0.25">
      <c r="A22" s="63" t="s">
        <v>586</v>
      </c>
      <c r="B22" s="75">
        <v>269896898.74000001</v>
      </c>
      <c r="C22" s="75">
        <v>78149050.409999996</v>
      </c>
      <c r="D22" s="75">
        <v>348045949.14999998</v>
      </c>
      <c r="E22" s="75">
        <v>338627201.43000001</v>
      </c>
      <c r="F22" s="75">
        <v>335667001.76999998</v>
      </c>
      <c r="G22" s="75">
        <v>9418747.719999969</v>
      </c>
    </row>
    <row r="23" spans="1:7" x14ac:dyDescent="0.25">
      <c r="A23" s="63" t="s">
        <v>587</v>
      </c>
      <c r="B23" s="75">
        <v>248040840.59999999</v>
      </c>
      <c r="C23" s="75">
        <v>41931515.280000001</v>
      </c>
      <c r="D23" s="75">
        <v>289972355.88</v>
      </c>
      <c r="E23" s="75">
        <v>283266140.85000002</v>
      </c>
      <c r="F23" s="75">
        <v>280028685.70999998</v>
      </c>
      <c r="G23" s="75">
        <v>6706215.0299999714</v>
      </c>
    </row>
    <row r="24" spans="1:7" x14ac:dyDescent="0.25">
      <c r="A24" s="63" t="s">
        <v>588</v>
      </c>
      <c r="B24" s="75">
        <v>169436740.59999999</v>
      </c>
      <c r="C24" s="75">
        <v>12173954.74</v>
      </c>
      <c r="D24" s="75">
        <v>181610695.34</v>
      </c>
      <c r="E24" s="75">
        <v>181610695.34</v>
      </c>
      <c r="F24" s="75">
        <v>179975375.37</v>
      </c>
      <c r="G24" s="75">
        <v>0</v>
      </c>
    </row>
    <row r="25" spans="1:7" x14ac:dyDescent="0.25">
      <c r="A25" s="63" t="s">
        <v>589</v>
      </c>
      <c r="B25" s="75">
        <v>290467752.01999998</v>
      </c>
      <c r="C25" s="75">
        <v>27126556.059999999</v>
      </c>
      <c r="D25" s="75">
        <v>317594308.07999998</v>
      </c>
      <c r="E25" s="75">
        <v>316972710.66000003</v>
      </c>
      <c r="F25" s="75">
        <v>314053725.67000002</v>
      </c>
      <c r="G25" s="75">
        <v>621597.41999995708</v>
      </c>
    </row>
    <row r="26" spans="1:7" x14ac:dyDescent="0.25">
      <c r="A26" s="63" t="s">
        <v>382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383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378</v>
      </c>
      <c r="B29" s="4">
        <f>SUM(B19,B9)</f>
        <v>4159626626</v>
      </c>
      <c r="C29" s="4">
        <f t="shared" ref="C29:G29" si="2">SUM(C19,C9)</f>
        <v>448212569.76999998</v>
      </c>
      <c r="D29" s="4">
        <f t="shared" si="2"/>
        <v>4607839195.7700005</v>
      </c>
      <c r="E29" s="4">
        <f t="shared" si="2"/>
        <v>4099241807.6500001</v>
      </c>
      <c r="F29" s="4">
        <f t="shared" si="2"/>
        <v>3986113584.1900001</v>
      </c>
      <c r="G29" s="4">
        <f t="shared" si="2"/>
        <v>508597388.12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48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385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386</v>
      </c>
      <c r="B3" s="114"/>
      <c r="C3" s="114"/>
      <c r="D3" s="114"/>
      <c r="E3" s="114"/>
      <c r="F3" s="114"/>
      <c r="G3" s="115"/>
    </row>
    <row r="4" spans="1:7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4</v>
      </c>
      <c r="B7" s="172" t="s">
        <v>297</v>
      </c>
      <c r="C7" s="173"/>
      <c r="D7" s="173"/>
      <c r="E7" s="173"/>
      <c r="F7" s="174"/>
      <c r="G7" s="168" t="s">
        <v>388</v>
      </c>
    </row>
    <row r="8" spans="1:7" ht="30" x14ac:dyDescent="0.25">
      <c r="A8" s="165"/>
      <c r="B8" s="25" t="s">
        <v>299</v>
      </c>
      <c r="C8" s="7" t="s">
        <v>389</v>
      </c>
      <c r="D8" s="25" t="s">
        <v>301</v>
      </c>
      <c r="E8" s="25" t="s">
        <v>185</v>
      </c>
      <c r="F8" s="32" t="s">
        <v>202</v>
      </c>
      <c r="G8" s="167"/>
    </row>
    <row r="9" spans="1:7" ht="16.5" customHeight="1" x14ac:dyDescent="0.25">
      <c r="A9" s="26" t="s">
        <v>390</v>
      </c>
      <c r="B9" s="30">
        <v>1813302330</v>
      </c>
      <c r="C9" s="30">
        <v>334662087.47000003</v>
      </c>
      <c r="D9" s="30">
        <v>2147964417.4700036</v>
      </c>
      <c r="E9" s="30">
        <v>1741781710.1200001</v>
      </c>
      <c r="F9" s="30">
        <v>1716628083.5</v>
      </c>
      <c r="G9" s="30">
        <v>406182707.35000354</v>
      </c>
    </row>
    <row r="10" spans="1:7" ht="15" customHeight="1" x14ac:dyDescent="0.25">
      <c r="A10" s="58" t="s">
        <v>391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77" t="s">
        <v>392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394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395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396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397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398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399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400</v>
      </c>
      <c r="B19" s="47">
        <v>1774809055.8399999</v>
      </c>
      <c r="C19" s="47">
        <v>303055935.42000002</v>
      </c>
      <c r="D19" s="47">
        <v>2077864991.2600036</v>
      </c>
      <c r="E19" s="47">
        <v>1681276256.24</v>
      </c>
      <c r="F19" s="47">
        <v>1656649090.6400001</v>
      </c>
      <c r="G19" s="47">
        <v>396588735.02000356</v>
      </c>
    </row>
    <row r="20" spans="1:7" x14ac:dyDescent="0.25">
      <c r="A20" s="77" t="s">
        <v>401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403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404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405</v>
      </c>
      <c r="B24" s="47">
        <v>1774809055.8399999</v>
      </c>
      <c r="C24" s="47">
        <v>303055935.42000002</v>
      </c>
      <c r="D24" s="47">
        <v>2077864991.2600036</v>
      </c>
      <c r="E24" s="47">
        <v>1681276256.24</v>
      </c>
      <c r="F24" s="47">
        <v>1656649090.6400001</v>
      </c>
      <c r="G24" s="47">
        <v>396588735.02000356</v>
      </c>
    </row>
    <row r="25" spans="1:7" x14ac:dyDescent="0.25">
      <c r="A25" s="77" t="s">
        <v>406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407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408</v>
      </c>
      <c r="B27" s="47">
        <v>38493274.159999996</v>
      </c>
      <c r="C27" s="47">
        <v>31606152.049999993</v>
      </c>
      <c r="D27" s="47">
        <v>70099426.209999993</v>
      </c>
      <c r="E27" s="47">
        <v>60505453.880000003</v>
      </c>
      <c r="F27" s="47">
        <v>59978992.859999999</v>
      </c>
      <c r="G27" s="47">
        <v>9593972.3299999908</v>
      </c>
    </row>
    <row r="28" spans="1:7" x14ac:dyDescent="0.25">
      <c r="A28" s="80" t="s">
        <v>409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415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416</v>
      </c>
      <c r="B35" s="47">
        <v>38493274.159999996</v>
      </c>
      <c r="C35" s="47">
        <v>31606152.049999993</v>
      </c>
      <c r="D35" s="47">
        <v>70099426.209999993</v>
      </c>
      <c r="E35" s="47">
        <v>60505453.880000003</v>
      </c>
      <c r="F35" s="47">
        <v>59978992.859999999</v>
      </c>
      <c r="G35" s="47">
        <v>9593972.3299999908</v>
      </c>
    </row>
    <row r="36" spans="1:7" ht="14.45" customHeight="1" x14ac:dyDescent="0.25">
      <c r="A36" s="77" t="s">
        <v>417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418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80" t="s">
        <v>419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421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423</v>
      </c>
      <c r="B43" s="4">
        <v>2346324295.9999981</v>
      </c>
      <c r="C43" s="4">
        <v>113550482.30000001</v>
      </c>
      <c r="D43" s="4">
        <v>2459874778.2999954</v>
      </c>
      <c r="E43" s="4">
        <v>2357460097.529995</v>
      </c>
      <c r="F43" s="4">
        <v>2269485500.6900015</v>
      </c>
      <c r="G43" s="4">
        <v>102414680.77000043</v>
      </c>
    </row>
    <row r="44" spans="1:7" x14ac:dyDescent="0.25">
      <c r="A44" s="58" t="s">
        <v>391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</row>
    <row r="45" spans="1:7" x14ac:dyDescent="0.25">
      <c r="A45" s="80" t="s">
        <v>392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393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394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395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396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397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398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399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400</v>
      </c>
      <c r="B53" s="47">
        <v>2202464668.0799985</v>
      </c>
      <c r="C53" s="47">
        <v>61136761.399999999</v>
      </c>
      <c r="D53" s="47">
        <v>2263601429.4799953</v>
      </c>
      <c r="E53" s="47">
        <v>2204077679.949995</v>
      </c>
      <c r="F53" s="47">
        <v>2116603061.6000016</v>
      </c>
      <c r="G53" s="47">
        <v>59523749.53000021</v>
      </c>
    </row>
    <row r="54" spans="1:7" x14ac:dyDescent="0.25">
      <c r="A54" s="80" t="s">
        <v>401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402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403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404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405</v>
      </c>
      <c r="B58" s="47">
        <v>2202464668.0799985</v>
      </c>
      <c r="C58" s="47">
        <v>61136761.399999999</v>
      </c>
      <c r="D58" s="47">
        <v>2263601429.4799953</v>
      </c>
      <c r="E58" s="47">
        <v>2204077679.949995</v>
      </c>
      <c r="F58" s="47">
        <v>2116603061.6000016</v>
      </c>
      <c r="G58" s="47">
        <v>59523749.53000021</v>
      </c>
    </row>
    <row r="59" spans="1:7" x14ac:dyDescent="0.25">
      <c r="A59" s="80" t="s">
        <v>406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407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408</v>
      </c>
      <c r="B61" s="47">
        <v>143859627.91999984</v>
      </c>
      <c r="C61" s="47">
        <v>52413720.900000013</v>
      </c>
      <c r="D61" s="47">
        <v>196273348.81999999</v>
      </c>
      <c r="E61" s="47">
        <v>153382417.57999977</v>
      </c>
      <c r="F61" s="47">
        <v>152882439.08999977</v>
      </c>
      <c r="G61" s="47">
        <v>42890931.240000218</v>
      </c>
    </row>
    <row r="62" spans="1:7" x14ac:dyDescent="0.25">
      <c r="A62" s="80" t="s">
        <v>409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410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411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412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413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414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415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416</v>
      </c>
      <c r="B69" s="47">
        <v>143859627.91999984</v>
      </c>
      <c r="C69" s="47">
        <v>52413720.900000013</v>
      </c>
      <c r="D69" s="47">
        <v>196273348.81999999</v>
      </c>
      <c r="E69" s="47">
        <v>153382417.57999977</v>
      </c>
      <c r="F69" s="47">
        <v>152882439.08999977</v>
      </c>
      <c r="G69" s="47">
        <v>42890931.240000218</v>
      </c>
    </row>
    <row r="70" spans="1:7" x14ac:dyDescent="0.25">
      <c r="A70" s="80" t="s">
        <v>417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418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</row>
    <row r="72" spans="1:7" x14ac:dyDescent="0.25">
      <c r="A72" s="80" t="s">
        <v>419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422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378</v>
      </c>
      <c r="B77" s="4">
        <v>4159626625.9999981</v>
      </c>
      <c r="C77" s="4">
        <v>448212569.77000004</v>
      </c>
      <c r="D77" s="4">
        <v>4607839195.7699986</v>
      </c>
      <c r="E77" s="4">
        <v>4099241807.6499949</v>
      </c>
      <c r="F77" s="4">
        <v>3986113584.1900015</v>
      </c>
      <c r="G77" s="4">
        <v>508597388.12000394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B042FE48-58C5-492D-9F03-D49DC9DD0731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D9" sqref="D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424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295</v>
      </c>
      <c r="B3" s="114"/>
      <c r="C3" s="114"/>
      <c r="D3" s="114"/>
      <c r="E3" s="114"/>
      <c r="F3" s="114"/>
      <c r="G3" s="115"/>
    </row>
    <row r="4" spans="1:7" x14ac:dyDescent="0.25">
      <c r="A4" s="113" t="s">
        <v>425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426</v>
      </c>
      <c r="B7" s="167" t="s">
        <v>297</v>
      </c>
      <c r="C7" s="167"/>
      <c r="D7" s="167"/>
      <c r="E7" s="167"/>
      <c r="F7" s="167"/>
      <c r="G7" s="167" t="s">
        <v>298</v>
      </c>
    </row>
    <row r="8" spans="1:7" ht="30" x14ac:dyDescent="0.25">
      <c r="A8" s="165"/>
      <c r="B8" s="7" t="s">
        <v>299</v>
      </c>
      <c r="C8" s="33" t="s">
        <v>389</v>
      </c>
      <c r="D8" s="33" t="s">
        <v>230</v>
      </c>
      <c r="E8" s="33" t="s">
        <v>185</v>
      </c>
      <c r="F8" s="33" t="s">
        <v>202</v>
      </c>
      <c r="G8" s="177"/>
    </row>
    <row r="9" spans="1:7" ht="15.75" customHeight="1" x14ac:dyDescent="0.25">
      <c r="A9" s="26" t="s">
        <v>427</v>
      </c>
      <c r="B9" s="119">
        <f>SUM(B10,B11,B12,B15,B16,B19)</f>
        <v>1365778799.47</v>
      </c>
      <c r="C9" s="119">
        <f t="shared" ref="C9:G9" si="0">SUM(C10,C11,C12,C15,C16,C19)</f>
        <v>-6062390.6500000134</v>
      </c>
      <c r="D9" s="119">
        <f t="shared" si="0"/>
        <v>1359716408.8199999</v>
      </c>
      <c r="E9" s="119">
        <f t="shared" si="0"/>
        <v>1273981370.75</v>
      </c>
      <c r="F9" s="119">
        <f t="shared" si="0"/>
        <v>1262523237.22</v>
      </c>
      <c r="G9" s="119">
        <f t="shared" si="0"/>
        <v>85735038.069999993</v>
      </c>
    </row>
    <row r="10" spans="1:7" x14ac:dyDescent="0.25">
      <c r="A10" s="58" t="s">
        <v>428</v>
      </c>
      <c r="B10" s="75">
        <v>972830202.62</v>
      </c>
      <c r="C10" s="75">
        <v>-30481567.600000024</v>
      </c>
      <c r="D10" s="75">
        <v>942348635.01999998</v>
      </c>
      <c r="E10" s="75">
        <v>903472687.75999999</v>
      </c>
      <c r="F10" s="75">
        <v>895287909.85000002</v>
      </c>
      <c r="G10" s="76">
        <f>D10-E10</f>
        <v>38875947.25999999</v>
      </c>
    </row>
    <row r="11" spans="1:7" ht="15.75" customHeight="1" x14ac:dyDescent="0.25">
      <c r="A11" s="58" t="s">
        <v>429</v>
      </c>
      <c r="B11" s="76">
        <v>342852552.77999997</v>
      </c>
      <c r="C11" s="76">
        <v>48609969.49000001</v>
      </c>
      <c r="D11" s="76">
        <v>391462522.26999998</v>
      </c>
      <c r="E11" s="76">
        <v>344603431.45999998</v>
      </c>
      <c r="F11" s="76">
        <v>341481585.5</v>
      </c>
      <c r="G11" s="76">
        <f t="shared" ref="G11:G19" si="1">D11-E11</f>
        <v>46859090.810000002</v>
      </c>
    </row>
    <row r="12" spans="1:7" x14ac:dyDescent="0.25">
      <c r="A12" s="58" t="s">
        <v>430</v>
      </c>
      <c r="B12" s="76">
        <f>B13+B14</f>
        <v>24602998.329999998</v>
      </c>
      <c r="C12" s="76">
        <f t="shared" ref="C12:G12" si="2">C13+C14</f>
        <v>-7878678.4799999995</v>
      </c>
      <c r="D12" s="76">
        <f t="shared" si="2"/>
        <v>16724319.850000001</v>
      </c>
      <c r="E12" s="76">
        <f t="shared" si="2"/>
        <v>16724319.850000001</v>
      </c>
      <c r="F12" s="76">
        <f t="shared" si="2"/>
        <v>16572810.190000001</v>
      </c>
      <c r="G12" s="76">
        <f t="shared" si="2"/>
        <v>0</v>
      </c>
    </row>
    <row r="13" spans="1:7" x14ac:dyDescent="0.25">
      <c r="A13" s="77" t="s">
        <v>431</v>
      </c>
      <c r="B13" s="76">
        <v>16047936.800000001</v>
      </c>
      <c r="C13" s="76">
        <v>-5660581.1600000001</v>
      </c>
      <c r="D13" s="76">
        <v>10387355.640000001</v>
      </c>
      <c r="E13" s="76">
        <v>10387355.640000001</v>
      </c>
      <c r="F13" s="76">
        <v>10293254.07</v>
      </c>
      <c r="G13" s="76">
        <f t="shared" si="1"/>
        <v>0</v>
      </c>
    </row>
    <row r="14" spans="1:7" x14ac:dyDescent="0.25">
      <c r="A14" s="77" t="s">
        <v>432</v>
      </c>
      <c r="B14" s="76">
        <v>8555061.5299999993</v>
      </c>
      <c r="C14" s="76">
        <v>-2218097.3199999994</v>
      </c>
      <c r="D14" s="76">
        <v>6336964.21</v>
      </c>
      <c r="E14" s="76">
        <v>6336964.21</v>
      </c>
      <c r="F14" s="76">
        <v>6279556.1200000001</v>
      </c>
      <c r="G14" s="76">
        <f t="shared" si="1"/>
        <v>0</v>
      </c>
    </row>
    <row r="15" spans="1:7" x14ac:dyDescent="0.25">
      <c r="A15" s="58" t="s">
        <v>433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434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435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436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437</v>
      </c>
      <c r="B19" s="76">
        <v>25493045.739999998</v>
      </c>
      <c r="C19" s="76">
        <v>-16312114.059999999</v>
      </c>
      <c r="D19" s="76">
        <v>9180931.6799999997</v>
      </c>
      <c r="E19" s="76">
        <v>9180931.6799999997</v>
      </c>
      <c r="F19" s="76">
        <v>9180931.6799999997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438</v>
      </c>
      <c r="B21" s="119">
        <f>SUM(B22,B23,B24,B27,B28,B31)</f>
        <v>2126409821</v>
      </c>
      <c r="C21" s="119">
        <f t="shared" ref="C21:F21" si="4">SUM(C22,C23,C24,C27,C28,C31)</f>
        <v>31321129.699999988</v>
      </c>
      <c r="D21" s="119">
        <f t="shared" si="4"/>
        <v>2157730950.7000003</v>
      </c>
      <c r="E21" s="119">
        <f t="shared" si="4"/>
        <v>2157730940.6400003</v>
      </c>
      <c r="F21" s="119">
        <f t="shared" si="4"/>
        <v>2076805942.03</v>
      </c>
      <c r="G21" s="119">
        <f>SUM(G22,G23,G24,G27,G28,G31)</f>
        <v>10.059999942779541</v>
      </c>
    </row>
    <row r="22" spans="1:7" x14ac:dyDescent="0.25">
      <c r="A22" s="58" t="s">
        <v>428</v>
      </c>
      <c r="B22" s="75">
        <v>349174730.05000001</v>
      </c>
      <c r="C22" s="75">
        <v>-52963104.75</v>
      </c>
      <c r="D22" s="75">
        <v>296211625.30000001</v>
      </c>
      <c r="E22" s="75">
        <v>296211625.30000001</v>
      </c>
      <c r="F22" s="75">
        <v>284984244.94</v>
      </c>
      <c r="G22" s="76">
        <f t="shared" ref="G22:G31" si="5">D22-E22</f>
        <v>0</v>
      </c>
    </row>
    <row r="23" spans="1:7" x14ac:dyDescent="0.25">
      <c r="A23" s="58" t="s">
        <v>429</v>
      </c>
      <c r="B23" s="76">
        <v>1763870114.8</v>
      </c>
      <c r="C23" s="76">
        <v>71281700.409999996</v>
      </c>
      <c r="D23" s="76">
        <v>1835151815.21</v>
      </c>
      <c r="E23" s="76">
        <v>1835151805.1500001</v>
      </c>
      <c r="F23" s="76">
        <v>1765593615.29</v>
      </c>
      <c r="G23" s="76">
        <f t="shared" si="5"/>
        <v>10.059999942779541</v>
      </c>
    </row>
    <row r="24" spans="1:7" x14ac:dyDescent="0.25">
      <c r="A24" s="58" t="s">
        <v>430</v>
      </c>
      <c r="B24" s="76">
        <f t="shared" ref="B24" si="6">B25+B26</f>
        <v>4118001.99</v>
      </c>
      <c r="C24" s="76">
        <f t="shared" ref="C24:G24" si="7">C25+C26</f>
        <v>-439467.08999999985</v>
      </c>
      <c r="D24" s="76">
        <f t="shared" si="7"/>
        <v>3678534.9</v>
      </c>
      <c r="E24" s="76">
        <f t="shared" si="7"/>
        <v>3678534.9</v>
      </c>
      <c r="F24" s="76">
        <f t="shared" si="7"/>
        <v>3539106.51</v>
      </c>
      <c r="G24" s="76">
        <f t="shared" si="7"/>
        <v>0</v>
      </c>
    </row>
    <row r="25" spans="1:7" x14ac:dyDescent="0.25">
      <c r="A25" s="77" t="s">
        <v>431</v>
      </c>
      <c r="B25" s="76">
        <v>1932350.07</v>
      </c>
      <c r="C25" s="76">
        <v>-1139965.3999999999</v>
      </c>
      <c r="D25" s="76">
        <v>792384.67</v>
      </c>
      <c r="E25" s="76">
        <v>792384.67</v>
      </c>
      <c r="F25" s="76">
        <v>762350.73</v>
      </c>
      <c r="G25" s="76">
        <f t="shared" si="5"/>
        <v>0</v>
      </c>
    </row>
    <row r="26" spans="1:7" x14ac:dyDescent="0.25">
      <c r="A26" s="77" t="s">
        <v>432</v>
      </c>
      <c r="B26" s="76">
        <v>2185651.92</v>
      </c>
      <c r="C26" s="76">
        <v>700498.31</v>
      </c>
      <c r="D26" s="76">
        <v>2886150.23</v>
      </c>
      <c r="E26" s="76">
        <v>2886150.23</v>
      </c>
      <c r="F26" s="76">
        <v>2776755.78</v>
      </c>
      <c r="G26" s="76">
        <f t="shared" si="5"/>
        <v>0</v>
      </c>
    </row>
    <row r="27" spans="1:7" x14ac:dyDescent="0.25">
      <c r="A27" s="58" t="s">
        <v>433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434</v>
      </c>
      <c r="B28" s="76">
        <f t="shared" ref="B28" si="8">B29+B30</f>
        <v>0</v>
      </c>
      <c r="C28" s="76">
        <f t="shared" ref="C28:G28" si="9">C29+C30</f>
        <v>0</v>
      </c>
      <c r="D28" s="76">
        <f t="shared" si="9"/>
        <v>0</v>
      </c>
      <c r="E28" s="76">
        <f t="shared" si="9"/>
        <v>0</v>
      </c>
      <c r="F28" s="76">
        <f t="shared" si="9"/>
        <v>0</v>
      </c>
      <c r="G28" s="76">
        <f t="shared" si="9"/>
        <v>0</v>
      </c>
    </row>
    <row r="29" spans="1:7" x14ac:dyDescent="0.25">
      <c r="A29" s="77" t="s">
        <v>435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436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437</v>
      </c>
      <c r="B31" s="76">
        <v>9246974.1600000001</v>
      </c>
      <c r="C31" s="76">
        <v>13442001.129999992</v>
      </c>
      <c r="D31" s="76">
        <v>22688975.289999992</v>
      </c>
      <c r="E31" s="76">
        <v>22688975.289999992</v>
      </c>
      <c r="F31" s="76">
        <v>22688975.289999992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439</v>
      </c>
      <c r="B33" s="119">
        <f>B21+B9</f>
        <v>3492188620.4700003</v>
      </c>
      <c r="C33" s="119">
        <f t="shared" ref="C33:G33" si="10">C21+C9</f>
        <v>25258739.049999975</v>
      </c>
      <c r="D33" s="119">
        <f t="shared" si="10"/>
        <v>3517447359.5200005</v>
      </c>
      <c r="E33" s="119">
        <f t="shared" si="10"/>
        <v>3431712311.3900003</v>
      </c>
      <c r="F33" s="119">
        <f t="shared" si="10"/>
        <v>3339329179.25</v>
      </c>
      <c r="G33" s="119">
        <f t="shared" si="10"/>
        <v>85735048.129999936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9:G33 B9:F9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:G9 B34:G34 C12:F12 C15:F18 G10:G11 C20:F21 C24:F24 C27:F30 C3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cp:lastPrinted>2024-03-20T14:35:03Z</cp:lastPrinted>
  <dcterms:created xsi:type="dcterms:W3CDTF">2023-03-16T22:14:51Z</dcterms:created>
  <dcterms:modified xsi:type="dcterms:W3CDTF">2025-01-30T18:24:40Z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