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Presupuestos\"/>
    </mc:Choice>
  </mc:AlternateContent>
  <xr:revisionPtr revIDLastSave="0" documentId="13_ncr:1_{648C0F66-DA75-406C-90ED-01E039B9ECD0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F31" i="2"/>
  <c r="E31" i="2"/>
  <c r="F19" i="2"/>
  <c r="E19" i="2"/>
  <c r="F9" i="2"/>
  <c r="E9" i="2"/>
  <c r="C41" i="2"/>
  <c r="B41" i="2"/>
  <c r="C38" i="2"/>
  <c r="B38" i="2"/>
  <c r="C31" i="2"/>
  <c r="B31" i="2"/>
  <c r="C25" i="2"/>
  <c r="B25" i="2"/>
  <c r="C17" i="2"/>
  <c r="B17" i="2"/>
  <c r="B47" i="2" s="1"/>
  <c r="F68" i="2"/>
  <c r="E68" i="2"/>
  <c r="E6" i="2"/>
  <c r="D103" i="7" l="1"/>
  <c r="B31" i="16"/>
  <c r="G28" i="16"/>
  <c r="F28" i="16"/>
  <c r="E28" i="16"/>
  <c r="D28" i="16"/>
  <c r="C28" i="16"/>
  <c r="B28" i="16"/>
  <c r="G21" i="16"/>
  <c r="G31" i="16" s="1"/>
  <c r="F21" i="16"/>
  <c r="F31" i="16" s="1"/>
  <c r="E21" i="16"/>
  <c r="E31" i="16" s="1"/>
  <c r="D21" i="16"/>
  <c r="D31" i="16" s="1"/>
  <c r="C21" i="16"/>
  <c r="C31" i="16" s="1"/>
  <c r="B21" i="16"/>
  <c r="G7" i="16"/>
  <c r="F7" i="16"/>
  <c r="E7" i="16"/>
  <c r="D7" i="16"/>
  <c r="C7" i="16"/>
  <c r="B7" i="16"/>
  <c r="A4" i="4" l="1"/>
  <c r="B6" i="3"/>
  <c r="F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F29" i="19"/>
  <c r="G18" i="19"/>
  <c r="F18" i="19"/>
  <c r="E18" i="19"/>
  <c r="D18" i="19"/>
  <c r="C18" i="19"/>
  <c r="B18" i="19"/>
  <c r="G27" i="20"/>
  <c r="G20" i="20"/>
  <c r="G6" i="20"/>
  <c r="A2" i="20"/>
  <c r="G7" i="19"/>
  <c r="G29" i="19" s="1"/>
  <c r="F7" i="19"/>
  <c r="E7" i="19"/>
  <c r="D7" i="19"/>
  <c r="C7" i="19"/>
  <c r="C29" i="19" s="1"/>
  <c r="B7" i="19"/>
  <c r="B29" i="19" s="1"/>
  <c r="A2" i="19"/>
  <c r="A2" i="16"/>
  <c r="G28" i="22" l="1"/>
  <c r="C28" i="22"/>
  <c r="E28" i="22"/>
  <c r="D29" i="19"/>
  <c r="E29" i="19"/>
  <c r="B28" i="22"/>
  <c r="D28" i="22"/>
  <c r="F28" i="22"/>
  <c r="G30" i="20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6" i="7"/>
  <c r="G134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1" i="7"/>
  <c r="G59" i="7"/>
  <c r="G40" i="7"/>
  <c r="G41" i="7"/>
  <c r="G43" i="7"/>
  <c r="G44" i="7"/>
  <c r="G45" i="7"/>
  <c r="G46" i="7"/>
  <c r="G47" i="7"/>
  <c r="G3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3" i="2"/>
  <c r="E63" i="2"/>
  <c r="F57" i="2"/>
  <c r="E57" i="2"/>
  <c r="F47" i="2"/>
  <c r="E47" i="2"/>
  <c r="C60" i="2"/>
  <c r="B60" i="2"/>
  <c r="E79" i="2" l="1"/>
  <c r="F79" i="2"/>
  <c r="E59" i="2"/>
  <c r="F59" i="2"/>
  <c r="E84" i="7"/>
  <c r="C9" i="7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81" i="2" l="1"/>
  <c r="F81" i="2"/>
  <c r="E159" i="7"/>
  <c r="B159" i="7"/>
  <c r="F159" i="7"/>
  <c r="G9" i="7"/>
  <c r="B70" i="6"/>
  <c r="B77" i="9"/>
  <c r="F77" i="9"/>
  <c r="D159" i="7"/>
  <c r="G84" i="7"/>
  <c r="G159" i="7" s="1"/>
  <c r="G42" i="6"/>
  <c r="G70" i="6"/>
  <c r="C9" i="2" l="1"/>
  <c r="B9" i="2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1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<sst xmlns="http://schemas.openxmlformats.org/spreadsheetml/2006/main" count="1016" uniqueCount="601">
  <si>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</si>
  <si>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</si>
  <si>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</si>
  <si>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</si>
  <si>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</si>
  <si>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</si>
  <si>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</si>
  <si>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</si>
  <si>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</si>
  <si>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</si>
  <si>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</si>
  <si>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</si>
  <si>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</si>
  <si>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</si>
  <si>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</si>
  <si>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</si>
  <si>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</si>
  <si>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</si>
  <si>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</si>
  <si>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</si>
  <si>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</si>
  <si>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</si>
  <si>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</si>
  <si>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</si>
  <si>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</si>
  <si>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</si>
  <si>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</si>
  <si>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</si>
  <si>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</si>
  <si>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</si>
  <si>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</si>
  <si>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</si>
  <si>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</si>
  <si>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</si>
  <si>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</si>
  <si>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</si>
  <si>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</si>
  <si>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</si>
  <si>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</si>
  <si>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</si>
  <si>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</si>
  <si>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</si>
  <si>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</si>
  <si>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</si>
  <si>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</si>
  <si>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</si>
  <si>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</si>
  <si>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</si>
  <si>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</si>
  <si>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</si>
  <si>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</si>
  <si>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</si>
  <si>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</si>
  <si>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</si>
  <si>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</si>
  <si>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</si>
  <si>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</si>
  <si>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</si>
  <si>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</si>
  <si>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</si>
  <si>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</si>
  <si>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</si>
  <si>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</si>
  <si>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</si>
  <si>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</si>
  <si>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</si>
  <si>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</si>
  <si>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</si>
  <si>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</si>
  <si>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</si>
  <si>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</si>
  <si>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</si>
  <si>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</si>
  <si>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</si>
  <si>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</si>
  <si>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</si>
  <si>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</si>
  <si>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</si>
  <si>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</si>
  <si>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</si>
  <si>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</si>
  <si>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</si>
  <si>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</si>
  <si>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</si>
  <si>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</si>
  <si>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</si>
  <si>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</si>
  <si>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</si>
  <si>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</si>
  <si>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</si>
  <si>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</si>
  <si>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</si>
  <si>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</si>
  <si>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</si>
  <si>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</si>
  <si>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</si>
  <si>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</si>
  <si>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</si>
  <si>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</si>
  <si>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</si>
  <si>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</si>
  <si>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</si>
  <si>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</si>
  <si>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</si>
  <si>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</si>
  <si>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</si>
  <si>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</si>
  <si>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</si>
  <si>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</si>
  <si>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</si>
  <si>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</si>
  <si>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</si>
  <si>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</si>
  <si>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</si>
  <si>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</si>
  <si>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</si>
  <si>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</si>
  <si>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</si>
  <si>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</si>
  <si>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</si>
  <si>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</si>
  <si>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</si>
  <si>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</si>
  <si>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</si>
  <si>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</si>
  <si>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</si>
  <si>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</si>
  <si>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</si>
  <si>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</si>
  <si>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</si>
  <si>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</si>
  <si>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</si>
  <si>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</si>
  <si>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</si>
  <si>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</si>
  <si>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</si>
  <si>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</si>
  <si>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</si>
  <si>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</si>
  <si>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</si>
  <si>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</si>
  <si>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</si>
  <si>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</si>
  <si>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</si>
  <si>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</si>
  <si>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</si>
  <si>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</si>
  <si>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</si>
  <si>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</si>
  <si>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</si>
  <si>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</si>
  <si>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</si>
  <si>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</si>
  <si>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</si>
  <si>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</si>
  <si>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</si>
  <si>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</si>
  <si>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</si>
  <si>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</si>
  <si>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</si>
  <si>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</si>
  <si>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</si>
  <si>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</si>
  <si>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</si>
  <si>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</si>
  <si>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</si>
  <si>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</si>
  <si>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</si>
  <si>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</si>
  <si>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</si>
  <si>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</si>
  <si>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</si>
  <si>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</si>
  <si>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</si>
  <si>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</si>
  <si>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</si>
  <si>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</si>
  <si>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</si>
  <si>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</si>
  <si>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</si>
  <si>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</si>
  <si>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</si>
  <si>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</si>
  <si>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</si>
  <si>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</si>
  <si>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</si>
  <si>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</si>
  <si>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</si>
  <si>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</si>
  <si>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</si>
  <si>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</si>
  <si>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</si>
  <si>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</si>
  <si>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</si>
  <si>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</si>
  <si>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</si>
  <si>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</si>
  <si>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</si>
  <si>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</si>
  <si>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</si>
  <si>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</si>
  <si>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</si>
  <si>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</si>
  <si>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</si>
  <si>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</si>
  <si>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</si>
  <si>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</si>
  <si>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</si>
  <si>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</si>
  <si>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</si>
  <si>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</si>
  <si>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</si>
  <si>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</si>
  <si>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</si>
  <si>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</si>
  <si>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</si>
  <si>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</si>
  <si>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</si>
  <si>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</si>
  <si>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</si>
  <si>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</si>
  <si>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</si>
  <si>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</si>
  <si>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</si>
  <si>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</si>
  <si>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</si>
  <si>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</si>
  <si>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</si>
  <si>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</si>
  <si>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</si>
  <si>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</si>
  <si>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</si>
  <si>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</si>
  <si>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</si>
  <si>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</si>
  <si>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</si>
  <si>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</si>
  <si>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</si>
  <si>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</si>
  <si>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</si>
  <si>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</si>
  <si>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</si>
  <si>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</si>
  <si>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</si>
  <si>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</si>
  <si>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</si>
  <si>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</si>
  <si>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</si>
  <si>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</si>
  <si>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</si>
  <si>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</si>
  <si>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</si>
  <si>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</si>
  <si>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</si>
  <si>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</si>
  <si>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</si>
  <si>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</si>
  <si>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</si>
  <si>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</si>
  <si>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</si>
  <si>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</si>
  <si>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</si>
  <si>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</si>
  <si>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</si>
  <si>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</si>
  <si>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</si>
  <si>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</si>
  <si>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</si>
  <si>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</si>
  <si>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</si>
  <si>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</si>
  <si>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</si>
  <si>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</si>
  <si>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</si>
  <si>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</si>
  <si>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</si>
  <si>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</si>
  <si>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</si>
  <si>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</si>
  <si>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</si>
  <si>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</si>
  <si>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</si>
  <si>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</si>
  <si>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</si>
  <si>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</si>
  <si>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</si>
  <si>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</si>
  <si>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</si>
  <si>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</si>
  <si>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</si>
  <si>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</si>
  <si>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</si>
  <si>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</si>
  <si>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</si>
  <si>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</si>
  <si>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</si>
  <si>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</si>
  <si>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</si>
  <si>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</si>
  <si>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</si>
  <si>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</si>
  <si>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</si>
  <si>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</si>
  <si>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</si>
  <si>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</si>
  <si>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</si>
  <si>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</si>
  <si>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</si>
  <si>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</si>
  <si>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</si>
  <si>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</si>
  <si>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</si>
  <si>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</si>
  <si>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</si>
  <si>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</si>
  <si>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</si>
  <si>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</si>
  <si>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</si>
  <si>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</si>
  <si>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</si>
  <si>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</si>
  <si>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</si>
  <si>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</si>
  <si>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</si>
  <si>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</si>
  <si>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</si>
  <si>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</si>
  <si>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</si>
  <si>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</si>
  <si>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</si>
  <si>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</si>
  <si>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</si>
  <si>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</si>
  <si>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</si>
  <si>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</si>
  <si>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</si>
  <si>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</si>
  <si>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</si>
  <si>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</si>
  <si>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</si>
  <si>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</si>
  <si>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</si>
  <si>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</si>
  <si>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</si>
  <si>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</si>
  <si>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</si>
  <si>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</si>
  <si>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</si>
  <si>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</si>
  <si>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</si>
  <si>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</si>
  <si>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</si>
  <si>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</si>
  <si>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</si>
  <si>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</si>
  <si>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</si>
  <si>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</si>
  <si>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</si>
  <si>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</si>
  <si>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</si>
  <si>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</si>
  <si>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</si>
  <si>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</si>
  <si>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</si>
  <si>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</si>
  <si>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</si>
  <si>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</si>
  <si>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</si>
  <si>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</si>
  <si>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</si>
  <si>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</si>
  <si>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</si>
  <si>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</si>
  <si>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</si>
  <si>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</si>
  <si>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</si>
  <si>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</si>
  <si>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</si>
  <si>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</si>
  <si>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</si>
  <si>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</si>
  <si>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</si>
  <si>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</si>
  <si>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</si>
  <si>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</si>
  <si>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</si>
  <si>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</si>
  <si>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</si>
  <si>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</si>
  <si>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</si>
  <si>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</si>
  <si>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</si>
  <si>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</si>
  <si>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</si>
  <si>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</si>
  <si>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</si>
  <si>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</si>
  <si>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</si>
  <si>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</si>
  <si>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</si>
  <si>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</si>
  <si>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</si>
  <si>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</si>
  <si>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</si>
  <si>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</si>
  <si>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</si>
  <si>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</si>
  <si>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</si>
  <si>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</si>
  <si>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</si>
  <si>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</si>
  <si>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</si>
  <si>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</si>
  <si>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</si>
  <si>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</si>
  <si>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</si>
  <si>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</si>
  <si>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</si>
  <si>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</si>
  <si>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</si>
  <si>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</si>
  <si>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</si>
  <si>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</si>
  <si>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</si>
  <si>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</si>
  <si>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</si>
  <si>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</si>
  <si>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</si>
  <si>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</si>
  <si>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</si>
  <si>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</si>
  <si>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</si>
  <si>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</si>
  <si>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</si>
  <si>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</si>
  <si>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</si>
  <si>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</si>
  <si>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</si>
  <si>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</si>
  <si>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</si>
  <si>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</si>
  <si>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</si>
  <si>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</si>
  <si>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</si>
  <si>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</si>
  <si>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</si>
  <si>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</si>
  <si>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</si>
  <si>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</si>
  <si>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</si>
  <si>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</si>
  <si>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</si>
  <si>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</si>
  <si>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</si>
  <si>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</si>
  <si>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</si>
  <si>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</si>
  <si>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</si>
  <si>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</si>
  <si>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</si>
  <si>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</si>
  <si>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</si>
  <si>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</si>
  <si>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</si>
  <si>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</si>
  <si>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</si>
  <si>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</si>
  <si>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</si>
  <si>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</si>
  <si>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</si>
  <si>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</si>
  <si>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</si>
  <si>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</si>
  <si>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</si>
  <si>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</si>
  <si>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</si>
  <si>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</si>
  <si>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</si>
  <si>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</si>
  <si>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</si>
  <si>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</si>
  <si>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</si>
  <si>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</si>
  <si>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</si>
  <si>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</si>
  <si>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</si>
  <si>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</si>
  <si>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</si>
  <si>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</si>
  <si>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</si>
  <si>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</si>
  <si>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</si>
  <si>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</si>
  <si>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</si>
  <si>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</si>
  <si>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</si>
  <si>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</si>
  <si>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</si>
  <si>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</si>
  <si>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</si>
  <si>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</si>
  <si>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</si>
  <si>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</si>
  <si>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</si>
  <si>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</si>
  <si>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</si>
  <si>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</si>
  <si>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</si>
  <si>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</si>
  <si>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</si>
  <si>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</si>
  <si>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</si>
  <si>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</si>
  <si>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</si>
  <si>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</si>
  <si>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</si>
  <si>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</si>
  <si>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</si>
  <si>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</si>
  <si>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</si>
  <si>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</si>
  <si>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</si>
  <si>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</si>
  <si>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</si>
  <si>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</si>
  <si>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</si>
  <si>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</si>
  <si>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</si>
  <si>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</si>
  <si>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</si>
  <si>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</si>
  <si>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</si>
  <si>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</si>
  <si>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</si>
  <si>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</si>
  <si>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</si>
  <si>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</si>
  <si>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</si>
  <si>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</si>
  <si>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</si>
  <si>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</si>
  <si>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</si>
  <si>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</si>
  <si>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</si>
  <si>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</si>
  <si>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</si>
  <si>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</si>
  <si>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</si>
  <si>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</si>
  <si>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</si>
  <si>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</si>
  <si>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</si>
  <si>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</si>
  <si>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</si>
  <si>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</si>
  <si>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</si>
  <si>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</si>
  <si>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</si>
  <si>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</si>
  <si>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</si>
  <si>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</si>
  <si>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</si>
  <si>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</si>
  <si>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</si>
  <si>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</si>
  <si>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</si>
  <si>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</si>
  <si>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</si>
  <si>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</si>
  <si>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</si>
  <si>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</si>
  <si>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</si>
  <si>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</si>
  <si>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</si>
  <si>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</si>
  <si>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</si>
  <si>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</si>
  <si>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</si>
  <si>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</si>
  <si>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</si>
  <si>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</si>
  <si>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</si>
  <si>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</si>
  <si>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</si>
  <si>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UNIVERSIDAD DE GUANAJUATO</t>
  </si>
  <si>
    <t>Del 1 de enero al 31 de diciembre de 2025</t>
  </si>
  <si>
    <t>2025 (c)</t>
  </si>
  <si>
    <t>2026 (d)</t>
  </si>
  <si>
    <t>2027 (d)</t>
  </si>
  <si>
    <t>2028 (d)</t>
  </si>
  <si>
    <t>2029 (d)</t>
  </si>
  <si>
    <t>2030 (d)</t>
  </si>
  <si>
    <t>2020 1 (c)</t>
  </si>
  <si>
    <t>2021 1 (c)</t>
  </si>
  <si>
    <t>2022 1 (c)</t>
  </si>
  <si>
    <t>2023 1 (c)</t>
  </si>
  <si>
    <t>2024 1 (c)</t>
  </si>
  <si>
    <t>2025 (d)</t>
  </si>
  <si>
    <t>Al 31 de diciembre de 2024 y al 31 de diciembre de 2025</t>
  </si>
  <si>
    <t>31 de 
diciembre de 
2024</t>
  </si>
  <si>
    <t>a) NO APLICA, LA UG NO TIENE OBLIGACIONES EN APP's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</si>
</sst>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0" xfId="0" applyNumberFormat="1"/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I82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2" t="s">
        <v>0</v>
      </c>
      <c r="B1" s="163"/>
      <c r="C1" s="163"/>
      <c r="D1" s="163"/>
      <c r="E1" s="163"/>
      <c r="F1" s="164"/>
    </row>
    <row r="2" spans="1:6" ht="15" customHeight="1" x14ac:dyDescent="0.25">
      <c r="A2" s="165" t="s">
        <v>584</v>
      </c>
      <c r="B2" s="166"/>
      <c r="C2" s="166"/>
      <c r="D2" s="166"/>
      <c r="E2" s="166"/>
      <c r="F2" s="167"/>
    </row>
    <row r="3" spans="1:6" ht="15" customHeight="1" x14ac:dyDescent="0.25">
      <c r="A3" s="168" t="s">
        <v>1</v>
      </c>
      <c r="B3" s="169"/>
      <c r="C3" s="169"/>
      <c r="D3" s="169"/>
      <c r="E3" s="169"/>
      <c r="F3" s="170"/>
    </row>
    <row r="4" spans="1:6" ht="12.95" customHeight="1" x14ac:dyDescent="0.25">
      <c r="A4" s="168" t="s">
        <v>598</v>
      </c>
      <c r="B4" s="169"/>
      <c r="C4" s="169"/>
      <c r="D4" s="169"/>
      <c r="E4" s="169"/>
      <c r="F4" s="170"/>
    </row>
    <row r="5" spans="1:6" ht="12.95" customHeight="1" x14ac:dyDescent="0.25">
      <c r="A5" s="171" t="s">
        <v>2</v>
      </c>
      <c r="B5" s="172"/>
      <c r="C5" s="172"/>
      <c r="D5" s="172"/>
      <c r="E5" s="172"/>
      <c r="F5" s="173"/>
    </row>
    <row r="6" spans="1:6" ht="41.45" customHeight="1" x14ac:dyDescent="0.25">
      <c r="A6" s="40" t="s">
        <v>3</v>
      </c>
      <c r="B6" s="41">
        <v>2025</v>
      </c>
      <c r="C6" s="1" t="s">
        <v>599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494090936</v>
      </c>
      <c r="C9" s="47">
        <f>SUM(C10:C16)</f>
        <v>296652579</v>
      </c>
      <c r="D9" s="46" t="s">
        <v>10</v>
      </c>
      <c r="E9" s="47">
        <f>+SUM(E10:E18)</f>
        <v>155332043</v>
      </c>
      <c r="F9" s="47">
        <f>+SUM(F10:F18)</f>
        <v>148213880</v>
      </c>
    </row>
    <row r="10" spans="1:6" x14ac:dyDescent="0.25">
      <c r="A10" s="48" t="s">
        <v>11</v>
      </c>
      <c r="B10" s="47">
        <v>13417</v>
      </c>
      <c r="C10" s="47">
        <v>1417</v>
      </c>
      <c r="D10" s="48" t="s">
        <v>12</v>
      </c>
      <c r="E10" s="47">
        <v>19289588</v>
      </c>
      <c r="F10" s="47">
        <v>17600552</v>
      </c>
    </row>
    <row r="11" spans="1:6" x14ac:dyDescent="0.25">
      <c r="A11" s="48" t="s">
        <v>13</v>
      </c>
      <c r="B11" s="47">
        <v>457589226</v>
      </c>
      <c r="C11" s="47">
        <v>267405925</v>
      </c>
      <c r="D11" s="48" t="s">
        <v>14</v>
      </c>
      <c r="E11" s="47">
        <v>52814472</v>
      </c>
      <c r="F11" s="47">
        <v>59415002</v>
      </c>
    </row>
    <row r="12" spans="1:6" x14ac:dyDescent="0.25">
      <c r="A12" s="48" t="s">
        <v>15</v>
      </c>
      <c r="B12" s="47">
        <v>511412</v>
      </c>
      <c r="C12" s="47">
        <v>193337</v>
      </c>
      <c r="D12" s="48" t="s">
        <v>16</v>
      </c>
      <c r="E12" s="47">
        <v>1047297</v>
      </c>
      <c r="F12" s="47">
        <v>2668943</v>
      </c>
    </row>
    <row r="13" spans="1:6" x14ac:dyDescent="0.25">
      <c r="A13" s="48" t="s">
        <v>17</v>
      </c>
      <c r="B13" s="47">
        <v>21195121</v>
      </c>
      <c r="C13" s="47">
        <v>16387191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14781760</v>
      </c>
      <c r="C14" s="47">
        <v>12664709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67737369</v>
      </c>
      <c r="F16" s="47">
        <v>61265063</v>
      </c>
    </row>
    <row r="17" spans="1:6" x14ac:dyDescent="0.25">
      <c r="A17" s="46" t="s">
        <v>25</v>
      </c>
      <c r="B17" s="47">
        <f>+SUM(B18:B24)</f>
        <v>180682230</v>
      </c>
      <c r="C17" s="47">
        <f>+SUM(C18:C24)</f>
        <v>151825204</v>
      </c>
      <c r="D17" s="48" t="s">
        <v>26</v>
      </c>
      <c r="E17" s="47">
        <v>723085</v>
      </c>
      <c r="F17" s="47">
        <v>582046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13720232</v>
      </c>
      <c r="F18" s="47">
        <v>6682274</v>
      </c>
    </row>
    <row r="19" spans="1:6" x14ac:dyDescent="0.25">
      <c r="A19" s="48" t="s">
        <v>29</v>
      </c>
      <c r="B19" s="47">
        <v>162920538</v>
      </c>
      <c r="C19" s="47">
        <v>135074153</v>
      </c>
      <c r="D19" s="46" t="s">
        <v>30</v>
      </c>
      <c r="E19" s="47">
        <f>+SUM(E20:E22)</f>
        <v>95658</v>
      </c>
      <c r="F19" s="47">
        <f>+SUM(F20:F22)</f>
        <v>82158</v>
      </c>
    </row>
    <row r="20" spans="1:6" x14ac:dyDescent="0.25">
      <c r="A20" s="48" t="s">
        <v>31</v>
      </c>
      <c r="B20" s="47">
        <v>5894991</v>
      </c>
      <c r="C20" s="47">
        <v>5812099</v>
      </c>
      <c r="D20" s="48" t="s">
        <v>32</v>
      </c>
      <c r="E20" s="47">
        <v>94900</v>
      </c>
      <c r="F20" s="47">
        <v>81400</v>
      </c>
    </row>
    <row r="21" spans="1:6" x14ac:dyDescent="0.25">
      <c r="A21" s="48" t="s">
        <v>33</v>
      </c>
      <c r="B21" s="47">
        <v>743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47">
        <v>0</v>
      </c>
      <c r="D22" s="48" t="s">
        <v>36</v>
      </c>
      <c r="E22" s="47">
        <v>758</v>
      </c>
      <c r="F22" s="47">
        <v>758</v>
      </c>
    </row>
    <row r="23" spans="1:6" x14ac:dyDescent="0.25">
      <c r="A23" s="48" t="s">
        <v>37</v>
      </c>
      <c r="B23" s="47">
        <v>11865958</v>
      </c>
      <c r="C23" s="47">
        <v>10938952</v>
      </c>
      <c r="D23" s="46" t="s">
        <v>38</v>
      </c>
      <c r="E23" s="47">
        <v>0</v>
      </c>
      <c r="F23" s="47">
        <v>0</v>
      </c>
    </row>
    <row r="24" spans="1:6" x14ac:dyDescent="0.25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+SUM(B26:B30)</f>
        <v>33964233</v>
      </c>
      <c r="C25" s="47">
        <f>+SUM(C26:C30)</f>
        <v>33610353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385208</v>
      </c>
      <c r="C26" s="47">
        <v>280248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v>0</v>
      </c>
      <c r="F27" s="47"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33579025</v>
      </c>
      <c r="C29" s="47">
        <v>33330105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+SUM(B32:B36)</f>
        <v>0</v>
      </c>
      <c r="C31" s="47">
        <f>+SUM(C32:C36)</f>
        <v>0</v>
      </c>
      <c r="D31" s="46" t="s">
        <v>54</v>
      </c>
      <c r="E31" s="47">
        <f>+SUM(E32:E37)</f>
        <v>690995</v>
      </c>
      <c r="F31" s="47">
        <f>+SUM(F32:F37)</f>
        <v>691065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690995</v>
      </c>
      <c r="F36" s="47">
        <v>691065</v>
      </c>
    </row>
    <row r="37" spans="1:6" ht="14.45" customHeight="1" x14ac:dyDescent="0.25">
      <c r="A37" s="46" t="s">
        <v>65</v>
      </c>
      <c r="B37" s="47">
        <v>0</v>
      </c>
      <c r="C37" s="47">
        <v>240360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+SUM(B39:B40)</f>
        <v>-37242134</v>
      </c>
      <c r="C38" s="47">
        <f>+SUM(C39:C40)</f>
        <v>-19444417</v>
      </c>
      <c r="D38" s="46" t="s">
        <v>68</v>
      </c>
      <c r="E38" s="47">
        <v>0</v>
      </c>
      <c r="F38" s="47">
        <v>0</v>
      </c>
    </row>
    <row r="39" spans="1:6" x14ac:dyDescent="0.25">
      <c r="A39" s="48" t="s">
        <v>69</v>
      </c>
      <c r="B39" s="47">
        <v>-37242134</v>
      </c>
      <c r="C39" s="47">
        <v>-19444417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+SUM(B42:B45)</f>
        <v>980941</v>
      </c>
      <c r="C41" s="47">
        <f>+SUM(C42:C45)</f>
        <v>1497135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980941</v>
      </c>
      <c r="C42" s="47">
        <v>1497135</v>
      </c>
      <c r="D42" s="46" t="s">
        <v>76</v>
      </c>
      <c r="E42" s="47">
        <f>+SUM(E43:E45)</f>
        <v>22721482</v>
      </c>
      <c r="F42" s="47">
        <f>+SUM(F43:F45)</f>
        <v>19034905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22721482</v>
      </c>
      <c r="F45" s="47">
        <v>19034905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672476206</v>
      </c>
      <c r="C47" s="4">
        <f>C9+C17+C25+C31+C37+C38+C41</f>
        <v>464381214</v>
      </c>
      <c r="D47" s="2" t="s">
        <v>84</v>
      </c>
      <c r="E47" s="4">
        <f>E9+E19+E23+E26+E27+E31+E38+E42</f>
        <v>178840178</v>
      </c>
      <c r="F47" s="4">
        <f>F9+F19+F23+F26+F27+F31+F38+F42</f>
        <v>168022008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1187995876</v>
      </c>
      <c r="C50" s="47">
        <v>883223082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11808481</v>
      </c>
      <c r="C51" s="47">
        <v>8470440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6509633708</v>
      </c>
      <c r="C52" s="47">
        <v>6403559845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2325690006</v>
      </c>
      <c r="C53" s="47">
        <v>2261478352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64202421</v>
      </c>
      <c r="C54" s="47">
        <v>68014187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-3501003307</v>
      </c>
      <c r="C55" s="47">
        <v>-3112050038</v>
      </c>
      <c r="D55" s="50" t="s">
        <v>98</v>
      </c>
      <c r="E55" s="47">
        <v>1135757510</v>
      </c>
      <c r="F55" s="47">
        <v>806411341</v>
      </c>
    </row>
    <row r="56" spans="1:6" x14ac:dyDescent="0.25">
      <c r="A56" s="46" t="s">
        <v>99</v>
      </c>
      <c r="B56" s="47">
        <v>29692300</v>
      </c>
      <c r="C56" s="47">
        <v>25235826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1135757510</v>
      </c>
      <c r="F57" s="4">
        <f>SUM(F50:F55)</f>
        <v>806411341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1314597688</v>
      </c>
      <c r="F59" s="4">
        <f>F47+F57</f>
        <v>974433349</v>
      </c>
    </row>
    <row r="60" spans="1:6" x14ac:dyDescent="0.25">
      <c r="A60" s="3" t="s">
        <v>104</v>
      </c>
      <c r="B60" s="4">
        <f>SUM(B50:B58)</f>
        <v>6628019485</v>
      </c>
      <c r="C60" s="4">
        <f>SUM(C50:C58)</f>
        <v>6537931694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7300495691</v>
      </c>
      <c r="C62" s="4">
        <f>SUM(C47+C60)</f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3577882674</v>
      </c>
      <c r="F63" s="47">
        <f>SUM(F64:F66)</f>
        <v>3569992161</v>
      </c>
    </row>
    <row r="64" spans="1:6" x14ac:dyDescent="0.25">
      <c r="A64" s="45"/>
      <c r="B64" s="45"/>
      <c r="C64" s="45"/>
      <c r="D64" s="46" t="s">
        <v>108</v>
      </c>
      <c r="E64" s="47">
        <v>3543641522</v>
      </c>
      <c r="F64" s="47">
        <v>3543641522</v>
      </c>
    </row>
    <row r="65" spans="1:6" x14ac:dyDescent="0.25">
      <c r="A65" s="45"/>
      <c r="B65" s="45"/>
      <c r="C65" s="45"/>
      <c r="D65" s="50" t="s">
        <v>109</v>
      </c>
      <c r="E65" s="47">
        <v>34241152</v>
      </c>
      <c r="F65" s="47">
        <v>26350639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2408492955</v>
      </c>
      <c r="F68" s="47">
        <f>SUM(F69:F73)</f>
        <v>2446016814</v>
      </c>
    </row>
    <row r="69" spans="1:6" x14ac:dyDescent="0.25">
      <c r="A69" s="53"/>
      <c r="B69" s="45"/>
      <c r="C69" s="45"/>
      <c r="D69" s="46" t="s">
        <v>112</v>
      </c>
      <c r="E69" s="47">
        <v>-35408659</v>
      </c>
      <c r="F69" s="47">
        <v>5315356</v>
      </c>
    </row>
    <row r="70" spans="1:6" x14ac:dyDescent="0.25">
      <c r="A70" s="53"/>
      <c r="B70" s="45"/>
      <c r="C70" s="45"/>
      <c r="D70" s="46" t="s">
        <v>113</v>
      </c>
      <c r="E70" s="47">
        <v>-609089472</v>
      </c>
      <c r="F70" s="47">
        <v>-596687385</v>
      </c>
    </row>
    <row r="71" spans="1:6" x14ac:dyDescent="0.25">
      <c r="A71" s="53"/>
      <c r="B71" s="45"/>
      <c r="C71" s="45"/>
      <c r="D71" s="46" t="s">
        <v>114</v>
      </c>
      <c r="E71" s="47">
        <v>3042640756</v>
      </c>
      <c r="F71" s="47">
        <v>3042640756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10350330</v>
      </c>
      <c r="F73" s="47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11870584</v>
      </c>
      <c r="F75" s="47">
        <f>F76+F77</f>
        <v>11870584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11870584</v>
      </c>
      <c r="F77" s="47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5998246213</v>
      </c>
      <c r="F79" s="4">
        <f>F63+F68+F75</f>
        <v>6027879559</v>
      </c>
    </row>
    <row r="80" spans="1:6" x14ac:dyDescent="0.25">
      <c r="A80" s="53"/>
      <c r="B80" s="45"/>
      <c r="C80" s="45"/>
      <c r="D80" s="45"/>
      <c r="E80" s="49"/>
      <c r="F80" s="49"/>
    </row>
    <row r="81" spans="1:9" x14ac:dyDescent="0.25">
      <c r="A81" s="53"/>
      <c r="B81" s="45"/>
      <c r="C81" s="45"/>
      <c r="D81" s="2" t="s">
        <v>121</v>
      </c>
      <c r="E81" s="4">
        <f>E59+E79</f>
        <v>7312843901</v>
      </c>
      <c r="F81" s="4">
        <f>F59+F79</f>
        <v>7002312908</v>
      </c>
      <c r="H81" s="199"/>
      <c r="I81" s="199"/>
    </row>
    <row r="82" spans="1:9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B9:C62 E9:F4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46:F54 B48:C49 B46:C46 B59:C62 E56:F63 E67:F67 E74:F76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24" sqref="C2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443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UNIVERSIDAD DE GUANAJUATO</v>
      </c>
      <c r="B2" s="166"/>
      <c r="C2" s="166"/>
      <c r="D2" s="166"/>
      <c r="E2" s="166"/>
      <c r="F2" s="166"/>
      <c r="G2" s="167"/>
    </row>
    <row r="3" spans="1:7" x14ac:dyDescent="0.25">
      <c r="A3" s="168" t="s">
        <v>444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71" t="s">
        <v>445</v>
      </c>
      <c r="B5" s="172"/>
      <c r="C5" s="172"/>
      <c r="D5" s="172"/>
      <c r="E5" s="172"/>
      <c r="F5" s="172"/>
      <c r="G5" s="173"/>
    </row>
    <row r="6" spans="1:7" ht="30" x14ac:dyDescent="0.25">
      <c r="A6" s="139" t="s">
        <v>4</v>
      </c>
      <c r="B6" s="7" t="s">
        <v>446</v>
      </c>
      <c r="C6" s="33" t="s">
        <v>447</v>
      </c>
      <c r="D6" s="33" t="s">
        <v>448</v>
      </c>
      <c r="E6" s="33" t="s">
        <v>449</v>
      </c>
      <c r="F6" s="33" t="s">
        <v>450</v>
      </c>
      <c r="G6" s="33" t="s">
        <v>451</v>
      </c>
    </row>
    <row r="7" spans="1:7" ht="15.75" customHeight="1" x14ac:dyDescent="0.25">
      <c r="A7" s="26" t="s">
        <v>452</v>
      </c>
      <c r="B7" s="119">
        <f>SUM(B8:B19)</f>
        <v>1967700760</v>
      </c>
      <c r="C7" s="119">
        <f t="shared" ref="C7:G7" si="0">SUM(C8:C19)</f>
        <v>2046408790.4000001</v>
      </c>
      <c r="D7" s="119">
        <f t="shared" si="0"/>
        <v>2148729229.9200001</v>
      </c>
      <c r="E7" s="119">
        <f t="shared" si="0"/>
        <v>2256165691.4160004</v>
      </c>
      <c r="F7" s="119">
        <f t="shared" si="0"/>
        <v>2368973975.9868007</v>
      </c>
      <c r="G7" s="119">
        <f t="shared" si="0"/>
        <v>2487422674.7861409</v>
      </c>
    </row>
    <row r="8" spans="1:7" x14ac:dyDescent="0.25">
      <c r="A8" s="58" t="s">
        <v>453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454</v>
      </c>
      <c r="B9" s="75">
        <v>59696452</v>
      </c>
      <c r="C9" s="75">
        <v>62084310.080000006</v>
      </c>
      <c r="D9" s="75">
        <v>65188525.584000006</v>
      </c>
      <c r="E9" s="75">
        <v>68447951.863200009</v>
      </c>
      <c r="F9" s="75">
        <v>71870349.456360012</v>
      </c>
      <c r="G9" s="75">
        <v>75463866.929178014</v>
      </c>
    </row>
    <row r="10" spans="1:7" x14ac:dyDescent="0.25">
      <c r="A10" s="58" t="s">
        <v>455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457</v>
      </c>
      <c r="B12" s="75">
        <v>7715000</v>
      </c>
      <c r="C12" s="75">
        <v>8023600</v>
      </c>
      <c r="D12" s="75">
        <v>8424780</v>
      </c>
      <c r="E12" s="75">
        <v>8846019</v>
      </c>
      <c r="F12" s="75">
        <v>9288319.9500000011</v>
      </c>
      <c r="G12" s="75">
        <v>9752735.9475000016</v>
      </c>
    </row>
    <row r="13" spans="1:7" x14ac:dyDescent="0.25">
      <c r="A13" s="58" t="s">
        <v>458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459</v>
      </c>
      <c r="B14" s="75">
        <v>398520930</v>
      </c>
      <c r="C14" s="75">
        <v>414461767.19999999</v>
      </c>
      <c r="D14" s="75">
        <v>435184855.56</v>
      </c>
      <c r="E14" s="75">
        <v>456944098.338</v>
      </c>
      <c r="F14" s="75">
        <v>479791303.25490004</v>
      </c>
      <c r="G14" s="75">
        <v>503780868.41764504</v>
      </c>
    </row>
    <row r="15" spans="1:7" x14ac:dyDescent="0.25">
      <c r="A15" s="58" t="s">
        <v>460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462</v>
      </c>
      <c r="B17" s="75">
        <v>1501768378</v>
      </c>
      <c r="C17" s="75">
        <v>1561839113.1200001</v>
      </c>
      <c r="D17" s="75">
        <v>1639931068.7760003</v>
      </c>
      <c r="E17" s="75">
        <v>1721927622.2148004</v>
      </c>
      <c r="F17" s="75">
        <v>1808024003.3255405</v>
      </c>
      <c r="G17" s="75">
        <v>1898425203.4918177</v>
      </c>
    </row>
    <row r="18" spans="1:7" x14ac:dyDescent="0.25">
      <c r="A18" s="58" t="s">
        <v>463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465</v>
      </c>
      <c r="B20" s="75"/>
      <c r="C20" s="75"/>
      <c r="D20" s="75"/>
      <c r="E20" s="75"/>
      <c r="F20" s="75"/>
      <c r="G20" s="75"/>
    </row>
    <row r="21" spans="1:7" x14ac:dyDescent="0.25">
      <c r="A21" s="3" t="s">
        <v>466</v>
      </c>
      <c r="B21" s="119">
        <f>SUM(B22:B26)</f>
        <v>2443703899</v>
      </c>
      <c r="C21" s="119">
        <f t="shared" ref="C21:G21" si="1">SUM(C22:C26)</f>
        <v>2541452054.96</v>
      </c>
      <c r="D21" s="119">
        <f t="shared" si="1"/>
        <v>2643110137.1584001</v>
      </c>
      <c r="E21" s="119">
        <f t="shared" si="1"/>
        <v>2748834542.6447363</v>
      </c>
      <c r="F21" s="119">
        <f t="shared" si="1"/>
        <v>2858787924.3505259</v>
      </c>
      <c r="G21" s="119">
        <f t="shared" si="1"/>
        <v>2973139441.3245468</v>
      </c>
    </row>
    <row r="22" spans="1:7" x14ac:dyDescent="0.25">
      <c r="A22" s="58" t="s">
        <v>467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470</v>
      </c>
      <c r="B25" s="76">
        <v>2443703899</v>
      </c>
      <c r="C25" s="76">
        <v>2541452054.96</v>
      </c>
      <c r="D25" s="76">
        <v>2643110137.1584001</v>
      </c>
      <c r="E25" s="76">
        <v>2748834542.6447363</v>
      </c>
      <c r="F25" s="76">
        <v>2858787924.3505259</v>
      </c>
      <c r="G25" s="76">
        <v>2973139441.3245468</v>
      </c>
    </row>
    <row r="26" spans="1:7" x14ac:dyDescent="0.25">
      <c r="A26" s="59" t="s">
        <v>471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465</v>
      </c>
      <c r="B27" s="76"/>
      <c r="C27" s="76"/>
      <c r="D27" s="76"/>
      <c r="E27" s="76"/>
      <c r="F27" s="76"/>
      <c r="G27" s="76"/>
    </row>
    <row r="28" spans="1:7" x14ac:dyDescent="0.25">
      <c r="A28" s="3" t="s">
        <v>472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474</v>
      </c>
      <c r="B31" s="119">
        <f>B21+B7+B28</f>
        <v>4411404659</v>
      </c>
      <c r="C31" s="119">
        <f t="shared" ref="C31:G31" si="3">C21+C7+C28</f>
        <v>4587860845.3600006</v>
      </c>
      <c r="D31" s="119">
        <f t="shared" si="3"/>
        <v>4791839367.0783997</v>
      </c>
      <c r="E31" s="119">
        <f t="shared" si="3"/>
        <v>5005000234.0607367</v>
      </c>
      <c r="F31" s="119">
        <f t="shared" si="3"/>
        <v>5227761900.337326</v>
      </c>
      <c r="G31" s="119">
        <f t="shared" si="3"/>
        <v>5460562116.1106873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290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292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 xr:uid="{2D9F28BD-E5AD-4A3E-9D28-43074C694A6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19" sqref="B19:G2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477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UNIVERSIDAD DE GUANAJUATO</v>
      </c>
      <c r="B2" s="166"/>
      <c r="C2" s="166"/>
      <c r="D2" s="166"/>
      <c r="E2" s="166"/>
      <c r="F2" s="166"/>
      <c r="G2" s="167"/>
    </row>
    <row r="3" spans="1:7" x14ac:dyDescent="0.25">
      <c r="A3" s="168" t="s">
        <v>478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71" t="s">
        <v>445</v>
      </c>
      <c r="B5" s="172"/>
      <c r="C5" s="172"/>
      <c r="D5" s="172"/>
      <c r="E5" s="172"/>
      <c r="F5" s="172"/>
      <c r="G5" s="173"/>
    </row>
    <row r="6" spans="1:7" x14ac:dyDescent="0.25">
      <c r="A6" s="139" t="s">
        <v>4</v>
      </c>
      <c r="B6" s="7" t="s">
        <v>586</v>
      </c>
      <c r="C6" s="33" t="s">
        <v>587</v>
      </c>
      <c r="D6" s="33" t="s">
        <v>588</v>
      </c>
      <c r="E6" s="33" t="s">
        <v>589</v>
      </c>
      <c r="F6" s="33" t="s">
        <v>590</v>
      </c>
      <c r="G6" s="33" t="s">
        <v>591</v>
      </c>
    </row>
    <row r="7" spans="1:7" ht="15.75" customHeight="1" x14ac:dyDescent="0.25">
      <c r="A7" s="26" t="s">
        <v>479</v>
      </c>
      <c r="B7" s="119">
        <f t="shared" ref="B7:G7" si="0">SUM(B8:B16)</f>
        <v>1967700759.9999959</v>
      </c>
      <c r="C7" s="119">
        <f t="shared" si="0"/>
        <v>2026731782.8000002</v>
      </c>
      <c r="D7" s="119">
        <f t="shared" si="0"/>
        <v>2087533736.2700002</v>
      </c>
      <c r="E7" s="119">
        <f t="shared" si="0"/>
        <v>2150159748.3700004</v>
      </c>
      <c r="F7" s="119">
        <f t="shared" si="0"/>
        <v>2214664540.8100004</v>
      </c>
      <c r="G7" s="119">
        <f t="shared" si="0"/>
        <v>2281104477.0499997</v>
      </c>
    </row>
    <row r="8" spans="1:7" x14ac:dyDescent="0.25">
      <c r="A8" s="58" t="s">
        <v>480</v>
      </c>
      <c r="B8" s="75">
        <v>1515151400.8699961</v>
      </c>
      <c r="C8" s="75">
        <v>1560605942.9000001</v>
      </c>
      <c r="D8" s="75">
        <v>1607424121.1800001</v>
      </c>
      <c r="E8" s="75">
        <v>1655646844.8199999</v>
      </c>
      <c r="F8" s="75">
        <v>1705316250.1600001</v>
      </c>
      <c r="G8" s="75">
        <v>1756475737.6700001</v>
      </c>
    </row>
    <row r="9" spans="1:7" ht="15.75" customHeight="1" x14ac:dyDescent="0.25">
      <c r="A9" s="58" t="s">
        <v>481</v>
      </c>
      <c r="B9" s="75">
        <v>77678001.64000003</v>
      </c>
      <c r="C9" s="75">
        <v>80008341.680000007</v>
      </c>
      <c r="D9" s="75">
        <v>82408591.930000007</v>
      </c>
      <c r="E9" s="75">
        <v>84880849.689999998</v>
      </c>
      <c r="F9" s="75">
        <v>87427275.180000007</v>
      </c>
      <c r="G9" s="75">
        <v>90050093.439999998</v>
      </c>
    </row>
    <row r="10" spans="1:7" x14ac:dyDescent="0.25">
      <c r="A10" s="58" t="s">
        <v>482</v>
      </c>
      <c r="B10" s="75">
        <v>243654370.85999987</v>
      </c>
      <c r="C10" s="75">
        <v>250964002</v>
      </c>
      <c r="D10" s="75">
        <v>258492922.06</v>
      </c>
      <c r="E10" s="75">
        <v>266247709.72</v>
      </c>
      <c r="F10" s="75">
        <v>274235141.00999999</v>
      </c>
      <c r="G10" s="75">
        <v>282462195.24000001</v>
      </c>
    </row>
    <row r="11" spans="1:7" x14ac:dyDescent="0.25">
      <c r="A11" s="58" t="s">
        <v>483</v>
      </c>
      <c r="B11" s="75">
        <v>79510009.560000017</v>
      </c>
      <c r="C11" s="75">
        <v>81895309.849999994</v>
      </c>
      <c r="D11" s="75">
        <v>84352169.140000001</v>
      </c>
      <c r="E11" s="75">
        <v>86882734.219999999</v>
      </c>
      <c r="F11" s="75">
        <v>89489216.239999995</v>
      </c>
      <c r="G11" s="75">
        <v>92173892.730000004</v>
      </c>
    </row>
    <row r="12" spans="1:7" x14ac:dyDescent="0.25">
      <c r="A12" s="58" t="s">
        <v>484</v>
      </c>
      <c r="B12" s="75">
        <v>42977314.219999999</v>
      </c>
      <c r="C12" s="75">
        <v>44266633.640000001</v>
      </c>
      <c r="D12" s="75">
        <v>45594632.649999999</v>
      </c>
      <c r="E12" s="75">
        <v>46962471.630000003</v>
      </c>
      <c r="F12" s="75">
        <v>48371345.780000001</v>
      </c>
      <c r="G12" s="75">
        <v>49822486.159999996</v>
      </c>
    </row>
    <row r="13" spans="1:7" x14ac:dyDescent="0.25">
      <c r="A13" s="58" t="s">
        <v>485</v>
      </c>
      <c r="B13" s="75">
        <v>8729662.8499999996</v>
      </c>
      <c r="C13" s="75">
        <v>8991552.7300000004</v>
      </c>
      <c r="D13" s="75">
        <v>9261299.3100000005</v>
      </c>
      <c r="E13" s="75">
        <v>9539138.2899999991</v>
      </c>
      <c r="F13" s="75">
        <v>9825312.4399999995</v>
      </c>
      <c r="G13" s="75">
        <v>10120071.810000001</v>
      </c>
    </row>
    <row r="14" spans="1:7" x14ac:dyDescent="0.25">
      <c r="A14" s="59" t="s">
        <v>486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489</v>
      </c>
      <c r="B18" s="119">
        <f>SUM(B19:B27)</f>
        <v>2443703898.6099992</v>
      </c>
      <c r="C18" s="119">
        <f t="shared" ref="C18:G18" si="1">SUM(C19:C27)</f>
        <v>2517015015.5700002</v>
      </c>
      <c r="D18" s="119">
        <f t="shared" si="1"/>
        <v>2592525466.04</v>
      </c>
      <c r="E18" s="119">
        <f t="shared" si="1"/>
        <v>2670301230.0300002</v>
      </c>
      <c r="F18" s="119">
        <f t="shared" si="1"/>
        <v>2750410266.9199996</v>
      </c>
      <c r="G18" s="119">
        <f t="shared" si="1"/>
        <v>2832922574.9300003</v>
      </c>
    </row>
    <row r="19" spans="1:7" x14ac:dyDescent="0.25">
      <c r="A19" s="58" t="s">
        <v>480</v>
      </c>
      <c r="B19" s="76">
        <v>2220142895.7999988</v>
      </c>
      <c r="C19" s="76">
        <v>2286747182.6700001</v>
      </c>
      <c r="D19" s="76">
        <v>2355349598.1500001</v>
      </c>
      <c r="E19" s="76">
        <v>2426010086.0999999</v>
      </c>
      <c r="F19" s="76">
        <v>2498790388.6799998</v>
      </c>
      <c r="G19" s="76">
        <v>2573754100.3400002</v>
      </c>
    </row>
    <row r="20" spans="1:7" x14ac:dyDescent="0.25">
      <c r="A20" s="58" t="s">
        <v>481</v>
      </c>
      <c r="B20" s="76">
        <v>40908495.649999999</v>
      </c>
      <c r="C20" s="76">
        <v>42135750.520000003</v>
      </c>
      <c r="D20" s="76">
        <v>43399823.039999999</v>
      </c>
      <c r="E20" s="76">
        <v>44701817.729999997</v>
      </c>
      <c r="F20" s="76">
        <v>46042872.259999998</v>
      </c>
      <c r="G20" s="76">
        <v>47424158.43</v>
      </c>
    </row>
    <row r="21" spans="1:7" x14ac:dyDescent="0.25">
      <c r="A21" s="58" t="s">
        <v>482</v>
      </c>
      <c r="B21" s="76">
        <v>149974657.55000001</v>
      </c>
      <c r="C21" s="76">
        <v>154473897.28</v>
      </c>
      <c r="D21" s="76">
        <v>159108114.19999999</v>
      </c>
      <c r="E21" s="76">
        <v>163881357.63</v>
      </c>
      <c r="F21" s="76">
        <v>168797798.34999999</v>
      </c>
      <c r="G21" s="76">
        <v>173861732.30000001</v>
      </c>
    </row>
    <row r="22" spans="1:7" x14ac:dyDescent="0.25">
      <c r="A22" s="58" t="s">
        <v>483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484</v>
      </c>
      <c r="B23" s="76">
        <v>11000000</v>
      </c>
      <c r="C23" s="76">
        <v>11330000</v>
      </c>
      <c r="D23" s="76">
        <v>11669900</v>
      </c>
      <c r="E23" s="76">
        <v>12019997</v>
      </c>
      <c r="F23" s="76">
        <v>12380596.91</v>
      </c>
      <c r="G23" s="76">
        <v>12752014.82</v>
      </c>
    </row>
    <row r="24" spans="1:7" x14ac:dyDescent="0.25">
      <c r="A24" s="59" t="s">
        <v>485</v>
      </c>
      <c r="B24" s="76">
        <v>21677849.609999999</v>
      </c>
      <c r="C24" s="76">
        <v>22328185.100000001</v>
      </c>
      <c r="D24" s="76">
        <v>22998030.649999999</v>
      </c>
      <c r="E24" s="76">
        <v>23687971.57</v>
      </c>
      <c r="F24" s="76">
        <v>24398610.719999999</v>
      </c>
      <c r="G24" s="76">
        <v>25130569.039999999</v>
      </c>
    </row>
    <row r="25" spans="1:7" x14ac:dyDescent="0.25">
      <c r="A25" s="59" t="s">
        <v>486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491</v>
      </c>
      <c r="B29" s="119">
        <f>B18+B7</f>
        <v>4411404658.6099949</v>
      </c>
      <c r="C29" s="119">
        <f t="shared" ref="C29:G29" si="2">C18+C7</f>
        <v>4543746798.3700008</v>
      </c>
      <c r="D29" s="119">
        <f t="shared" si="2"/>
        <v>4680059202.3100004</v>
      </c>
      <c r="E29" s="119">
        <f t="shared" si="2"/>
        <v>4820460978.4000006</v>
      </c>
      <c r="F29" s="119">
        <f t="shared" si="2"/>
        <v>4965074807.7299995</v>
      </c>
      <c r="G29" s="119">
        <f t="shared" si="2"/>
        <v>5114027051.9799995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24" sqref="G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492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UNIVERSIDAD DE GUANAJUATO</v>
      </c>
      <c r="B2" s="166"/>
      <c r="C2" s="166"/>
      <c r="D2" s="166"/>
      <c r="E2" s="166"/>
      <c r="F2" s="166"/>
      <c r="G2" s="167"/>
    </row>
    <row r="3" spans="1:7" x14ac:dyDescent="0.25">
      <c r="A3" s="168" t="s">
        <v>493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ht="30" x14ac:dyDescent="0.25">
      <c r="A5" s="139" t="s">
        <v>4</v>
      </c>
      <c r="B5" s="160">
        <v>2020</v>
      </c>
      <c r="C5" s="161">
        <v>2021</v>
      </c>
      <c r="D5" s="161">
        <v>2022</v>
      </c>
      <c r="E5" s="161">
        <v>2023</v>
      </c>
      <c r="F5" s="161">
        <v>2024</v>
      </c>
      <c r="G5" s="161" t="s">
        <v>494</v>
      </c>
    </row>
    <row r="6" spans="1:7" ht="15.75" customHeight="1" x14ac:dyDescent="0.25">
      <c r="A6" s="26" t="s">
        <v>495</v>
      </c>
      <c r="B6" s="119">
        <v>1436299413.01</v>
      </c>
      <c r="C6" s="119">
        <v>1452633285.8600001</v>
      </c>
      <c r="D6" s="119">
        <v>1569396609.7999997</v>
      </c>
      <c r="E6" s="119">
        <v>1785362562</v>
      </c>
      <c r="F6" s="119">
        <v>1872705576.9299998</v>
      </c>
      <c r="G6" s="119">
        <f t="shared" ref="G6" si="0">SUM(G7:G18)</f>
        <v>1928935796.8800001</v>
      </c>
    </row>
    <row r="7" spans="1:7" x14ac:dyDescent="0.25">
      <c r="A7" s="58" t="s">
        <v>453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454</v>
      </c>
      <c r="B8" s="75">
        <v>46905403.090000004</v>
      </c>
      <c r="C8" s="75">
        <v>49250911.829999998</v>
      </c>
      <c r="D8" s="75">
        <v>50921515.719999999</v>
      </c>
      <c r="E8" s="75">
        <v>53075923.619999997</v>
      </c>
      <c r="F8" s="75">
        <v>55022564.689999998</v>
      </c>
      <c r="G8" s="75">
        <v>57425264.329999998</v>
      </c>
    </row>
    <row r="9" spans="1:7" x14ac:dyDescent="0.25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457</v>
      </c>
      <c r="B11" s="75">
        <v>0</v>
      </c>
      <c r="C11" s="75">
        <v>13388292.660000002</v>
      </c>
      <c r="D11" s="75">
        <v>11530013.529999997</v>
      </c>
      <c r="E11" s="75">
        <v>14948727.540000055</v>
      </c>
      <c r="F11" s="75">
        <v>17614274.710000001</v>
      </c>
      <c r="G11" s="75">
        <v>17064681.82</v>
      </c>
    </row>
    <row r="12" spans="1:7" x14ac:dyDescent="0.25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459</v>
      </c>
      <c r="B13" s="75">
        <v>377551095.42999995</v>
      </c>
      <c r="C13" s="75">
        <v>341378986.88999999</v>
      </c>
      <c r="D13" s="75">
        <v>365266198.93999988</v>
      </c>
      <c r="E13" s="75">
        <v>388117369.8499999</v>
      </c>
      <c r="F13" s="75">
        <v>400536431.98000002</v>
      </c>
      <c r="G13" s="75">
        <v>405860604.93000007</v>
      </c>
    </row>
    <row r="14" spans="1:7" x14ac:dyDescent="0.25">
      <c r="A14" s="58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462</v>
      </c>
      <c r="B16" s="75">
        <v>1006803738.13</v>
      </c>
      <c r="C16" s="75">
        <v>1047615506.48</v>
      </c>
      <c r="D16" s="75">
        <v>1136749181.6099999</v>
      </c>
      <c r="E16" s="75">
        <v>1326432738.4200001</v>
      </c>
      <c r="F16" s="75">
        <v>1399532305.55</v>
      </c>
      <c r="G16" s="75">
        <v>1448585245.8</v>
      </c>
    </row>
    <row r="17" spans="1:7" x14ac:dyDescent="0.25">
      <c r="A17" s="58" t="s">
        <v>463</v>
      </c>
      <c r="B17" s="75">
        <v>5039176.3600000003</v>
      </c>
      <c r="C17" s="75">
        <v>999588</v>
      </c>
      <c r="D17" s="75">
        <v>4929700</v>
      </c>
      <c r="E17" s="75">
        <v>2787802.57</v>
      </c>
      <c r="F17" s="75">
        <v>0</v>
      </c>
      <c r="G17" s="75">
        <v>0</v>
      </c>
    </row>
    <row r="18" spans="1:7" x14ac:dyDescent="0.25">
      <c r="A18" s="92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496</v>
      </c>
      <c r="B20" s="119">
        <v>1997487269.96</v>
      </c>
      <c r="C20" s="119">
        <v>2038627725.4300003</v>
      </c>
      <c r="D20" s="119">
        <v>2132021609.6599996</v>
      </c>
      <c r="E20" s="119">
        <v>2262917655.2699995</v>
      </c>
      <c r="F20" s="119">
        <v>2366112016.4400001</v>
      </c>
      <c r="G20" s="119">
        <f t="shared" ref="G20" si="1">SUM(G21:G25)</f>
        <v>2421149456.4500008</v>
      </c>
    </row>
    <row r="21" spans="1:7" x14ac:dyDescent="0.25">
      <c r="A21" s="58" t="s">
        <v>467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468</v>
      </c>
      <c r="B22" s="76">
        <v>23747128.149999999</v>
      </c>
      <c r="C22" s="76">
        <v>36694629.899999999</v>
      </c>
      <c r="D22" s="76">
        <v>5553923.5199999996</v>
      </c>
      <c r="E22" s="76">
        <v>4621967.21</v>
      </c>
      <c r="F22" s="76">
        <v>0</v>
      </c>
      <c r="G22" s="76">
        <v>0</v>
      </c>
    </row>
    <row r="23" spans="1:7" x14ac:dyDescent="0.25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470</v>
      </c>
      <c r="B24" s="76">
        <v>1973740141.8099999</v>
      </c>
      <c r="C24" s="76">
        <v>2001933095.5300002</v>
      </c>
      <c r="D24" s="76">
        <v>2126467686.1399996</v>
      </c>
      <c r="E24" s="76">
        <v>2258295688.0599995</v>
      </c>
      <c r="F24" s="76">
        <v>2366112016.4400001</v>
      </c>
      <c r="G24" s="76">
        <v>2421149456.4500008</v>
      </c>
    </row>
    <row r="25" spans="1:7" x14ac:dyDescent="0.25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497</v>
      </c>
      <c r="B27" s="119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f t="shared" ref="G27" si="2">SUM(G28)</f>
        <v>0</v>
      </c>
    </row>
    <row r="28" spans="1:7" x14ac:dyDescent="0.25">
      <c r="A28" s="58" t="s">
        <v>288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498</v>
      </c>
      <c r="B30" s="119">
        <v>3433786682.9700003</v>
      </c>
      <c r="C30" s="119">
        <v>3491261011.2900004</v>
      </c>
      <c r="D30" s="119">
        <v>3701418219.4599991</v>
      </c>
      <c r="E30" s="119">
        <v>4048280217.2699995</v>
      </c>
      <c r="F30" s="119">
        <v>4238817593.3699999</v>
      </c>
      <c r="G30" s="119">
        <f t="shared" ref="G30" si="3">G20+G6+G27</f>
        <v>4350085253.3300009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290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292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499</v>
      </c>
    </row>
    <row r="39" spans="1:7" x14ac:dyDescent="0.25">
      <c r="A39" t="s">
        <v>500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:G7 G14:G15 G17:G23 G25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K29" sqref="K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501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UNIVERSIDAD DE GUANAJUATO</v>
      </c>
      <c r="B2" s="166"/>
      <c r="C2" s="166"/>
      <c r="D2" s="166"/>
      <c r="E2" s="166"/>
      <c r="F2" s="166"/>
      <c r="G2" s="167"/>
    </row>
    <row r="3" spans="1:7" x14ac:dyDescent="0.25">
      <c r="A3" s="168" t="s">
        <v>502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39" t="s">
        <v>4</v>
      </c>
      <c r="B5" s="160" t="s">
        <v>592</v>
      </c>
      <c r="C5" s="161" t="s">
        <v>593</v>
      </c>
      <c r="D5" s="161" t="s">
        <v>594</v>
      </c>
      <c r="E5" s="161" t="s">
        <v>595</v>
      </c>
      <c r="F5" s="161" t="s">
        <v>596</v>
      </c>
      <c r="G5" s="161" t="s">
        <v>597</v>
      </c>
    </row>
    <row r="6" spans="1:7" ht="15.75" customHeight="1" x14ac:dyDescent="0.25">
      <c r="A6" s="26" t="s">
        <v>479</v>
      </c>
      <c r="B6" s="119">
        <f t="shared" ref="B6:G6" si="0">SUM(B7:B15)</f>
        <v>1446400867.05</v>
      </c>
      <c r="C6" s="119">
        <f t="shared" si="0"/>
        <v>1528311194.28</v>
      </c>
      <c r="D6" s="119">
        <f t="shared" si="0"/>
        <v>1637167701.0699999</v>
      </c>
      <c r="E6" s="119">
        <f t="shared" si="0"/>
        <v>1666311902.8399999</v>
      </c>
      <c r="F6" s="119">
        <f t="shared" si="0"/>
        <v>1741781710.1200001</v>
      </c>
      <c r="G6" s="119">
        <f t="shared" si="0"/>
        <v>1937055244.2700002</v>
      </c>
    </row>
    <row r="7" spans="1:7" x14ac:dyDescent="0.25">
      <c r="A7" s="58" t="s">
        <v>480</v>
      </c>
      <c r="B7" s="75">
        <v>1000466249.35</v>
      </c>
      <c r="C7" s="75">
        <v>1021969500.92</v>
      </c>
      <c r="D7" s="75">
        <v>1065785775.14</v>
      </c>
      <c r="E7" s="75">
        <v>1196546157.3</v>
      </c>
      <c r="F7" s="75">
        <v>1273981370.75</v>
      </c>
      <c r="G7" s="75">
        <v>1466243092.0599999</v>
      </c>
    </row>
    <row r="8" spans="1:7" ht="15.75" customHeight="1" x14ac:dyDescent="0.25">
      <c r="A8" s="58" t="s">
        <v>481</v>
      </c>
      <c r="B8" s="75">
        <v>46293441.990000002</v>
      </c>
      <c r="C8" s="75">
        <v>47631787.700000003</v>
      </c>
      <c r="D8" s="75">
        <v>67392985.959999993</v>
      </c>
      <c r="E8" s="75">
        <v>64388319.289999999</v>
      </c>
      <c r="F8" s="75">
        <v>63739284.289999999</v>
      </c>
      <c r="G8" s="75">
        <v>59795046.100000046</v>
      </c>
    </row>
    <row r="9" spans="1:7" x14ac:dyDescent="0.25">
      <c r="A9" s="58" t="s">
        <v>482</v>
      </c>
      <c r="B9" s="75">
        <v>185883369.96000001</v>
      </c>
      <c r="C9" s="75">
        <v>250643497.08000001</v>
      </c>
      <c r="D9" s="75">
        <v>286447657.43000001</v>
      </c>
      <c r="E9" s="75">
        <v>243810739.68000001</v>
      </c>
      <c r="F9" s="75">
        <v>227598807.71000001</v>
      </c>
      <c r="G9" s="75">
        <v>221839242.11000013</v>
      </c>
    </row>
    <row r="10" spans="1:7" x14ac:dyDescent="0.25">
      <c r="A10" s="58" t="s">
        <v>483</v>
      </c>
      <c r="B10" s="75">
        <v>79217692.120000005</v>
      </c>
      <c r="C10" s="75">
        <v>77210328.810000002</v>
      </c>
      <c r="D10" s="75">
        <v>78044132.450000003</v>
      </c>
      <c r="E10" s="75">
        <v>86742119.459999993</v>
      </c>
      <c r="F10" s="75">
        <v>87103964.629999995</v>
      </c>
      <c r="G10" s="75">
        <v>89032747.429999933</v>
      </c>
    </row>
    <row r="11" spans="1:7" x14ac:dyDescent="0.25">
      <c r="A11" s="58" t="s">
        <v>484</v>
      </c>
      <c r="B11" s="75">
        <v>78358553.849999994</v>
      </c>
      <c r="C11" s="75">
        <v>77585582.790000007</v>
      </c>
      <c r="D11" s="75">
        <v>57775485.549999997</v>
      </c>
      <c r="E11" s="75">
        <v>39605596.280000001</v>
      </c>
      <c r="F11" s="75">
        <v>61054340.859999999</v>
      </c>
      <c r="G11" s="75">
        <v>43040902.169999987</v>
      </c>
    </row>
    <row r="12" spans="1:7" x14ac:dyDescent="0.25">
      <c r="A12" s="58" t="s">
        <v>485</v>
      </c>
      <c r="B12" s="75">
        <v>56181559.780000001</v>
      </c>
      <c r="C12" s="75">
        <v>53270496.979999997</v>
      </c>
      <c r="D12" s="75">
        <v>81721664.540000007</v>
      </c>
      <c r="E12" s="75">
        <v>35218970.829999998</v>
      </c>
      <c r="F12" s="75">
        <v>28303941.879999999</v>
      </c>
      <c r="G12" s="75">
        <v>57104214.399999991</v>
      </c>
    </row>
    <row r="13" spans="1:7" x14ac:dyDescent="0.25">
      <c r="A13" s="59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489</v>
      </c>
      <c r="B17" s="119">
        <f>SUM(B18:B26)</f>
        <v>1994791606.0999999</v>
      </c>
      <c r="C17" s="119">
        <f t="shared" ref="C17:G17" si="1">SUM(C18:C26)</f>
        <v>2027198080.0000002</v>
      </c>
      <c r="D17" s="119">
        <f t="shared" si="1"/>
        <v>2134144016.9099998</v>
      </c>
      <c r="E17" s="119">
        <f t="shared" si="1"/>
        <v>2274797223.1299996</v>
      </c>
      <c r="F17" s="119">
        <f t="shared" si="1"/>
        <v>2357460097.5299997</v>
      </c>
      <c r="G17" s="119">
        <f t="shared" si="1"/>
        <v>2358199283.1700039</v>
      </c>
    </row>
    <row r="18" spans="1:7" x14ac:dyDescent="0.25">
      <c r="A18" s="58" t="s">
        <v>480</v>
      </c>
      <c r="B18" s="76">
        <v>1842160919.46</v>
      </c>
      <c r="C18" s="76">
        <v>1892715993.6099999</v>
      </c>
      <c r="D18" s="76">
        <v>1979082949.47</v>
      </c>
      <c r="E18" s="76">
        <v>2047265621.97</v>
      </c>
      <c r="F18" s="76">
        <v>2157730940.6399999</v>
      </c>
      <c r="G18" s="76">
        <v>2133617318.800004</v>
      </c>
    </row>
    <row r="19" spans="1:7" x14ac:dyDescent="0.25">
      <c r="A19" s="58" t="s">
        <v>481</v>
      </c>
      <c r="B19" s="76">
        <v>39922041.729999997</v>
      </c>
      <c r="C19" s="76">
        <v>41842775.130000003</v>
      </c>
      <c r="D19" s="76">
        <v>39374947.609999999</v>
      </c>
      <c r="E19" s="76">
        <v>40621781.310000002</v>
      </c>
      <c r="F19" s="76">
        <v>41600226.600000001</v>
      </c>
      <c r="G19" s="76">
        <v>42222995.460000008</v>
      </c>
    </row>
    <row r="20" spans="1:7" x14ac:dyDescent="0.25">
      <c r="A20" s="58" t="s">
        <v>482</v>
      </c>
      <c r="B20" s="76">
        <v>58432763.039999999</v>
      </c>
      <c r="C20" s="76">
        <v>48478368</v>
      </c>
      <c r="D20" s="76">
        <v>72821855.530000001</v>
      </c>
      <c r="E20" s="76">
        <v>114617912.8</v>
      </c>
      <c r="F20" s="76">
        <v>110290398.14</v>
      </c>
      <c r="G20" s="76">
        <v>141413434.70999995</v>
      </c>
    </row>
    <row r="21" spans="1:7" x14ac:dyDescent="0.25">
      <c r="A21" s="58" t="s">
        <v>483</v>
      </c>
      <c r="B21" s="76">
        <v>4258153.51</v>
      </c>
      <c r="C21" s="76">
        <v>8184686.6399999997</v>
      </c>
      <c r="D21" s="76">
        <v>4738219.72</v>
      </c>
      <c r="E21" s="76">
        <v>3586321.21</v>
      </c>
      <c r="F21" s="76">
        <v>1571163.46</v>
      </c>
      <c r="G21" s="76">
        <v>809922.57000000007</v>
      </c>
    </row>
    <row r="22" spans="1:7" x14ac:dyDescent="0.25">
      <c r="A22" s="59" t="s">
        <v>484</v>
      </c>
      <c r="B22" s="76">
        <v>15032200.32</v>
      </c>
      <c r="C22" s="76">
        <v>31668202.93</v>
      </c>
      <c r="D22" s="76">
        <v>20223935.789999999</v>
      </c>
      <c r="E22" s="76">
        <v>2362203.1800000002</v>
      </c>
      <c r="F22" s="76">
        <v>10175466.390000001</v>
      </c>
      <c r="G22" s="76">
        <v>3622965.9699999997</v>
      </c>
    </row>
    <row r="23" spans="1:7" x14ac:dyDescent="0.25">
      <c r="A23" s="59" t="s">
        <v>485</v>
      </c>
      <c r="B23" s="76">
        <v>34985528.039999999</v>
      </c>
      <c r="C23" s="76">
        <v>4308053.6900000004</v>
      </c>
      <c r="D23" s="76">
        <v>17902108.789999999</v>
      </c>
      <c r="E23" s="76">
        <v>66343382.659999996</v>
      </c>
      <c r="F23" s="76">
        <v>36091902.299999997</v>
      </c>
      <c r="G23" s="76">
        <v>36512645.659999996</v>
      </c>
    </row>
    <row r="24" spans="1:7" x14ac:dyDescent="0.25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491</v>
      </c>
      <c r="B28" s="119">
        <f>B17+B6</f>
        <v>3441192473.1499996</v>
      </c>
      <c r="C28" s="119">
        <f t="shared" ref="C28:G28" si="2">C17+C6</f>
        <v>3555509274.2800002</v>
      </c>
      <c r="D28" s="119">
        <f t="shared" si="2"/>
        <v>3771311717.9799995</v>
      </c>
      <c r="E28" s="119">
        <f t="shared" si="2"/>
        <v>3941109125.9699993</v>
      </c>
      <c r="F28" s="119">
        <f t="shared" si="2"/>
        <v>4099241807.6499996</v>
      </c>
      <c r="G28" s="119">
        <f t="shared" si="2"/>
        <v>4295254527.4400043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503</v>
      </c>
    </row>
    <row r="32" spans="1:7" x14ac:dyDescent="0.25">
      <c r="A32" t="s">
        <v>504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0" t="s">
        <v>505</v>
      </c>
      <c r="B1" s="163"/>
      <c r="C1" s="163"/>
      <c r="D1" s="163"/>
      <c r="E1" s="163"/>
      <c r="F1" s="163"/>
    </row>
    <row r="2" spans="1:6" x14ac:dyDescent="0.25">
      <c r="A2" s="165" t="str">
        <f>'Formato 1'!A2</f>
        <v>UNIVERSIDAD DE GUANAJUATO</v>
      </c>
      <c r="B2" s="166"/>
      <c r="C2" s="166"/>
      <c r="D2" s="166"/>
      <c r="E2" s="166"/>
      <c r="F2" s="167"/>
    </row>
    <row r="3" spans="1:6" x14ac:dyDescent="0.25">
      <c r="A3" s="168" t="s">
        <v>506</v>
      </c>
      <c r="B3" s="169"/>
      <c r="C3" s="169"/>
      <c r="D3" s="169"/>
      <c r="E3" s="169"/>
      <c r="F3" s="170"/>
    </row>
    <row r="4" spans="1:6" ht="30" x14ac:dyDescent="0.25">
      <c r="A4" s="139" t="s">
        <v>4</v>
      </c>
      <c r="B4" s="7" t="s">
        <v>507</v>
      </c>
      <c r="C4" s="33" t="s">
        <v>508</v>
      </c>
      <c r="D4" s="33" t="s">
        <v>509</v>
      </c>
      <c r="E4" s="33" t="s">
        <v>510</v>
      </c>
      <c r="F4" s="33" t="s">
        <v>511</v>
      </c>
    </row>
    <row r="5" spans="1:6" ht="15.75" customHeight="1" x14ac:dyDescent="0.25">
      <c r="A5" s="143" t="s">
        <v>512</v>
      </c>
      <c r="B5" s="148"/>
      <c r="C5" s="148"/>
      <c r="D5" s="148"/>
      <c r="E5" s="148"/>
      <c r="F5" s="148"/>
    </row>
    <row r="6" spans="1:6" ht="30" x14ac:dyDescent="0.25">
      <c r="A6" s="146" t="s">
        <v>513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514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515</v>
      </c>
      <c r="B9" s="145"/>
      <c r="C9" s="145"/>
      <c r="D9" s="145"/>
      <c r="E9" s="145"/>
      <c r="F9" s="145"/>
    </row>
    <row r="10" spans="1:6" x14ac:dyDescent="0.25">
      <c r="A10" s="146" t="s">
        <v>516</v>
      </c>
      <c r="B10" s="155"/>
      <c r="C10" s="155"/>
      <c r="D10" s="155"/>
      <c r="E10" s="155"/>
      <c r="F10" s="155"/>
    </row>
    <row r="11" spans="1:6" x14ac:dyDescent="0.25">
      <c r="A11" s="67" t="s">
        <v>517</v>
      </c>
      <c r="B11" s="155"/>
      <c r="C11" s="155"/>
      <c r="D11" s="155"/>
      <c r="E11" s="155"/>
      <c r="F11" s="155"/>
    </row>
    <row r="12" spans="1:6" x14ac:dyDescent="0.25">
      <c r="A12" s="67" t="s">
        <v>518</v>
      </c>
      <c r="B12" s="155"/>
      <c r="C12" s="155"/>
      <c r="D12" s="155"/>
      <c r="E12" s="155"/>
      <c r="F12" s="155"/>
    </row>
    <row r="13" spans="1:6" x14ac:dyDescent="0.25">
      <c r="A13" s="67" t="s">
        <v>519</v>
      </c>
      <c r="B13" s="155"/>
      <c r="C13" s="155"/>
      <c r="D13" s="155"/>
      <c r="E13" s="155"/>
      <c r="F13" s="155"/>
    </row>
    <row r="14" spans="1:6" x14ac:dyDescent="0.25">
      <c r="A14" s="146" t="s">
        <v>520</v>
      </c>
      <c r="B14" s="155"/>
      <c r="C14" s="155"/>
      <c r="D14" s="155"/>
      <c r="E14" s="155"/>
      <c r="F14" s="155"/>
    </row>
    <row r="15" spans="1:6" x14ac:dyDescent="0.25">
      <c r="A15" s="67" t="s">
        <v>517</v>
      </c>
      <c r="B15" s="155"/>
      <c r="C15" s="155"/>
      <c r="D15" s="155"/>
      <c r="E15" s="155"/>
      <c r="F15" s="155"/>
    </row>
    <row r="16" spans="1:6" x14ac:dyDescent="0.25">
      <c r="A16" s="67" t="s">
        <v>518</v>
      </c>
      <c r="B16" s="156"/>
      <c r="C16" s="156"/>
      <c r="D16" s="156"/>
      <c r="E16" s="156"/>
      <c r="F16" s="156"/>
    </row>
    <row r="17" spans="1:6" x14ac:dyDescent="0.25">
      <c r="A17" s="67" t="s">
        <v>519</v>
      </c>
      <c r="B17" s="157"/>
      <c r="C17" s="157"/>
      <c r="D17" s="157"/>
      <c r="E17" s="157"/>
      <c r="F17" s="157"/>
    </row>
    <row r="18" spans="1:6" x14ac:dyDescent="0.25">
      <c r="A18" s="146" t="s">
        <v>521</v>
      </c>
      <c r="B18" s="157"/>
      <c r="C18" s="157"/>
      <c r="D18" s="157"/>
      <c r="E18" s="157"/>
      <c r="F18" s="157"/>
    </row>
    <row r="19" spans="1:6" x14ac:dyDescent="0.25">
      <c r="A19" s="146" t="s">
        <v>522</v>
      </c>
      <c r="B19" s="157"/>
      <c r="C19" s="157"/>
      <c r="D19" s="157"/>
      <c r="E19" s="157"/>
      <c r="F19" s="157"/>
    </row>
    <row r="20" spans="1:6" x14ac:dyDescent="0.25">
      <c r="A20" s="146" t="s">
        <v>523</v>
      </c>
      <c r="B20" s="158"/>
      <c r="C20" s="158"/>
      <c r="D20" s="158"/>
      <c r="E20" s="158"/>
      <c r="F20" s="158"/>
    </row>
    <row r="21" spans="1:6" x14ac:dyDescent="0.25">
      <c r="A21" s="146" t="s">
        <v>524</v>
      </c>
      <c r="B21" s="158"/>
      <c r="C21" s="158"/>
      <c r="D21" s="158"/>
      <c r="E21" s="158"/>
      <c r="F21" s="158"/>
    </row>
    <row r="22" spans="1:6" x14ac:dyDescent="0.25">
      <c r="A22" s="146" t="s">
        <v>525</v>
      </c>
      <c r="B22" s="158"/>
      <c r="C22" s="158"/>
      <c r="D22" s="158"/>
      <c r="E22" s="158"/>
      <c r="F22" s="158"/>
    </row>
    <row r="23" spans="1:6" x14ac:dyDescent="0.25">
      <c r="A23" s="146" t="s">
        <v>526</v>
      </c>
      <c r="B23" s="158"/>
      <c r="C23" s="158"/>
      <c r="D23" s="158"/>
      <c r="E23" s="158"/>
      <c r="F23" s="158"/>
    </row>
    <row r="24" spans="1:6" x14ac:dyDescent="0.25">
      <c r="A24" s="146" t="s">
        <v>527</v>
      </c>
      <c r="B24" s="150"/>
      <c r="C24" s="150"/>
      <c r="D24" s="150"/>
      <c r="E24" s="150"/>
      <c r="F24" s="150"/>
    </row>
    <row r="25" spans="1:6" x14ac:dyDescent="0.25">
      <c r="A25" s="146" t="s">
        <v>528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529</v>
      </c>
      <c r="B27" s="149"/>
      <c r="C27" s="149"/>
      <c r="D27" s="149"/>
      <c r="E27" s="149"/>
      <c r="F27" s="149"/>
    </row>
    <row r="28" spans="1:6" x14ac:dyDescent="0.25">
      <c r="A28" s="146" t="s">
        <v>530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531</v>
      </c>
      <c r="B30" s="53"/>
      <c r="C30" s="53"/>
      <c r="D30" s="53"/>
      <c r="E30" s="53"/>
      <c r="F30" s="53"/>
    </row>
    <row r="31" spans="1:6" x14ac:dyDescent="0.25">
      <c r="A31" s="154" t="s">
        <v>516</v>
      </c>
      <c r="B31" s="91"/>
      <c r="C31" s="91"/>
      <c r="D31" s="91"/>
      <c r="E31" s="91"/>
      <c r="F31" s="91"/>
    </row>
    <row r="32" spans="1:6" x14ac:dyDescent="0.25">
      <c r="A32" s="154" t="s">
        <v>520</v>
      </c>
      <c r="B32" s="91"/>
      <c r="C32" s="91"/>
      <c r="D32" s="91"/>
      <c r="E32" s="91"/>
      <c r="F32" s="91"/>
    </row>
    <row r="33" spans="1:6" x14ac:dyDescent="0.25">
      <c r="A33" s="154" t="s">
        <v>532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533</v>
      </c>
      <c r="B35" s="53"/>
      <c r="C35" s="53"/>
      <c r="D35" s="53"/>
      <c r="E35" s="53"/>
      <c r="F35" s="53"/>
    </row>
    <row r="36" spans="1:6" x14ac:dyDescent="0.25">
      <c r="A36" s="154" t="s">
        <v>534</v>
      </c>
      <c r="B36" s="53"/>
      <c r="C36" s="53"/>
      <c r="D36" s="53"/>
      <c r="E36" s="53"/>
      <c r="F36" s="53"/>
    </row>
    <row r="37" spans="1:6" x14ac:dyDescent="0.25">
      <c r="A37" s="154" t="s">
        <v>535</v>
      </c>
      <c r="B37" s="53"/>
      <c r="C37" s="53"/>
      <c r="D37" s="53"/>
      <c r="E37" s="53"/>
      <c r="F37" s="53"/>
    </row>
    <row r="38" spans="1:6" x14ac:dyDescent="0.25">
      <c r="A38" s="154" t="s">
        <v>536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537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538</v>
      </c>
      <c r="B42" s="53"/>
      <c r="C42" s="53"/>
      <c r="D42" s="53"/>
      <c r="E42" s="53"/>
      <c r="F42" s="53"/>
    </row>
    <row r="43" spans="1:6" x14ac:dyDescent="0.25">
      <c r="A43" s="154" t="s">
        <v>539</v>
      </c>
      <c r="B43" s="91"/>
      <c r="C43" s="91"/>
      <c r="D43" s="91"/>
      <c r="E43" s="91"/>
      <c r="F43" s="91"/>
    </row>
    <row r="44" spans="1:6" x14ac:dyDescent="0.25">
      <c r="A44" s="154" t="s">
        <v>540</v>
      </c>
      <c r="B44" s="91"/>
      <c r="C44" s="91"/>
      <c r="D44" s="91"/>
      <c r="E44" s="91"/>
      <c r="F44" s="91"/>
    </row>
    <row r="45" spans="1:6" x14ac:dyDescent="0.25">
      <c r="A45" s="154" t="s">
        <v>541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542</v>
      </c>
      <c r="B47" s="53"/>
      <c r="C47" s="53"/>
      <c r="D47" s="53"/>
      <c r="E47" s="53"/>
      <c r="F47" s="53"/>
    </row>
    <row r="48" spans="1:6" x14ac:dyDescent="0.25">
      <c r="A48" s="154" t="s">
        <v>540</v>
      </c>
      <c r="B48" s="91"/>
      <c r="C48" s="91"/>
      <c r="D48" s="91"/>
      <c r="E48" s="91"/>
      <c r="F48" s="91"/>
    </row>
    <row r="49" spans="1:6" x14ac:dyDescent="0.25">
      <c r="A49" s="154" t="s">
        <v>541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543</v>
      </c>
      <c r="B51" s="53"/>
      <c r="C51" s="53"/>
      <c r="D51" s="53"/>
      <c r="E51" s="53"/>
      <c r="F51" s="53"/>
    </row>
    <row r="52" spans="1:6" x14ac:dyDescent="0.25">
      <c r="A52" s="154" t="s">
        <v>540</v>
      </c>
      <c r="B52" s="91"/>
      <c r="C52" s="91"/>
      <c r="D52" s="91"/>
      <c r="E52" s="91"/>
      <c r="F52" s="91"/>
    </row>
    <row r="53" spans="1:6" x14ac:dyDescent="0.25">
      <c r="A53" s="154" t="s">
        <v>541</v>
      </c>
      <c r="B53" s="91"/>
      <c r="C53" s="91"/>
      <c r="D53" s="91"/>
      <c r="E53" s="91"/>
      <c r="F53" s="91"/>
    </row>
    <row r="54" spans="1:6" x14ac:dyDescent="0.25">
      <c r="A54" s="154" t="s">
        <v>544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545</v>
      </c>
      <c r="B56" s="53"/>
      <c r="C56" s="53"/>
      <c r="D56" s="53"/>
      <c r="E56" s="53"/>
      <c r="F56" s="53"/>
    </row>
    <row r="57" spans="1:6" x14ac:dyDescent="0.25">
      <c r="A57" s="154" t="s">
        <v>540</v>
      </c>
      <c r="B57" s="91"/>
      <c r="C57" s="91"/>
      <c r="D57" s="91"/>
      <c r="E57" s="91"/>
      <c r="F57" s="91"/>
    </row>
    <row r="58" spans="1:6" x14ac:dyDescent="0.25">
      <c r="A58" s="154" t="s">
        <v>541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546</v>
      </c>
      <c r="B60" s="53"/>
      <c r="C60" s="53"/>
      <c r="D60" s="53"/>
      <c r="E60" s="53"/>
      <c r="F60" s="53"/>
    </row>
    <row r="61" spans="1:6" x14ac:dyDescent="0.25">
      <c r="A61" s="154" t="s">
        <v>547</v>
      </c>
      <c r="B61" s="141"/>
      <c r="C61" s="141"/>
      <c r="D61" s="141"/>
      <c r="E61" s="141"/>
      <c r="F61" s="141"/>
    </row>
    <row r="62" spans="1:6" x14ac:dyDescent="0.25">
      <c r="A62" s="154" t="s">
        <v>548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549</v>
      </c>
      <c r="B64" s="141"/>
      <c r="C64" s="141"/>
      <c r="D64" s="141"/>
      <c r="E64" s="141"/>
      <c r="F64" s="141"/>
    </row>
    <row r="65" spans="1:6" x14ac:dyDescent="0.25">
      <c r="A65" s="154" t="s">
        <v>550</v>
      </c>
      <c r="B65" s="141"/>
      <c r="C65" s="141"/>
      <c r="D65" s="141"/>
      <c r="E65" s="141"/>
      <c r="F65" s="141"/>
    </row>
    <row r="66" spans="1:6" x14ac:dyDescent="0.25">
      <c r="A66" s="154" t="s">
        <v>551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8" t="s">
        <v>443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445</v>
      </c>
      <c r="B5" s="132"/>
      <c r="C5" s="132"/>
      <c r="D5" s="132"/>
      <c r="E5" s="132"/>
      <c r="F5" s="132"/>
      <c r="G5" s="133"/>
    </row>
    <row r="6" spans="1:7" x14ac:dyDescent="0.25">
      <c r="A6" s="186" t="s">
        <v>552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70" t="s">
        <v>553</v>
      </c>
      <c r="C7" s="187"/>
      <c r="D7" s="187"/>
      <c r="E7" s="187"/>
      <c r="F7" s="187"/>
      <c r="G7" s="187"/>
    </row>
    <row r="8" spans="1:7" ht="30" x14ac:dyDescent="0.25">
      <c r="A8" s="71" t="s">
        <v>495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259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290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477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478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445</v>
      </c>
      <c r="B5" s="114"/>
      <c r="C5" s="114"/>
      <c r="D5" s="114"/>
      <c r="E5" s="114"/>
      <c r="F5" s="114"/>
      <c r="G5" s="115"/>
    </row>
    <row r="6" spans="1:7" x14ac:dyDescent="0.25">
      <c r="A6" s="190" t="s">
        <v>564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7" t="s">
        <v>553</v>
      </c>
      <c r="C7" s="187"/>
      <c r="D7" s="187"/>
      <c r="E7" s="187"/>
      <c r="F7" s="187"/>
      <c r="G7" s="187"/>
    </row>
    <row r="8" spans="1:7" x14ac:dyDescent="0.25">
      <c r="A8" s="26" t="s">
        <v>479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492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3" t="s">
        <v>552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2.25" x14ac:dyDescent="0.25">
      <c r="A6" s="179"/>
      <c r="B6" s="195"/>
      <c r="C6" s="195"/>
      <c r="D6" s="195"/>
      <c r="E6" s="195"/>
      <c r="F6" s="195"/>
      <c r="G6" s="37" t="s">
        <v>568</v>
      </c>
    </row>
    <row r="7" spans="1:7" x14ac:dyDescent="0.25">
      <c r="A7" s="62" t="s">
        <v>495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498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290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2" t="s">
        <v>580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581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501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502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6" t="s">
        <v>564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7" t="s">
        <v>582</v>
      </c>
    </row>
    <row r="7" spans="1:7" x14ac:dyDescent="0.25">
      <c r="A7" s="26" t="s">
        <v>479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2" t="s">
        <v>580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581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8" t="s">
        <v>505</v>
      </c>
      <c r="B1" s="198"/>
      <c r="C1" s="198"/>
      <c r="D1" s="198"/>
      <c r="E1" s="198"/>
      <c r="F1" s="198"/>
    </row>
    <row r="2" spans="1:6" ht="20.100000000000001" customHeight="1" x14ac:dyDescent="0.25">
      <c r="A2" s="110" t="str">
        <f>'Formato 1'!A2</f>
        <v>UNIVERSIDAD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506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507</v>
      </c>
      <c r="C4" s="121" t="s">
        <v>508</v>
      </c>
      <c r="D4" s="121" t="s">
        <v>509</v>
      </c>
      <c r="E4" s="121" t="s">
        <v>510</v>
      </c>
      <c r="F4" s="121" t="s">
        <v>511</v>
      </c>
    </row>
    <row r="5" spans="1:6" ht="12.75" customHeight="1" x14ac:dyDescent="0.25">
      <c r="A5" s="18" t="s">
        <v>512</v>
      </c>
      <c r="B5" s="53"/>
      <c r="C5" s="53"/>
      <c r="D5" s="53"/>
      <c r="E5" s="53"/>
      <c r="F5" s="53"/>
    </row>
    <row r="6" spans="1:6" ht="30" x14ac:dyDescent="0.25">
      <c r="A6" s="59" t="s">
        <v>513</v>
      </c>
      <c r="B6" s="60"/>
      <c r="C6" s="60"/>
      <c r="D6" s="60"/>
      <c r="E6" s="60"/>
      <c r="F6" s="60"/>
    </row>
    <row r="7" spans="1:6" ht="15" x14ac:dyDescent="0.25">
      <c r="A7" s="59" t="s">
        <v>514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515</v>
      </c>
      <c r="B9" s="45"/>
      <c r="C9" s="45"/>
      <c r="D9" s="45"/>
      <c r="E9" s="45"/>
      <c r="F9" s="45"/>
    </row>
    <row r="10" spans="1:6" ht="15" x14ac:dyDescent="0.25">
      <c r="A10" s="59" t="s">
        <v>516</v>
      </c>
      <c r="B10" s="60"/>
      <c r="C10" s="60"/>
      <c r="D10" s="60"/>
      <c r="E10" s="60"/>
      <c r="F10" s="60"/>
    </row>
    <row r="11" spans="1:6" ht="15" x14ac:dyDescent="0.25">
      <c r="A11" s="80" t="s">
        <v>517</v>
      </c>
      <c r="B11" s="60"/>
      <c r="C11" s="60"/>
      <c r="D11" s="60"/>
      <c r="E11" s="60"/>
      <c r="F11" s="60"/>
    </row>
    <row r="12" spans="1:6" ht="15" x14ac:dyDescent="0.25">
      <c r="A12" s="80" t="s">
        <v>518</v>
      </c>
      <c r="B12" s="60"/>
      <c r="C12" s="60"/>
      <c r="D12" s="60"/>
      <c r="E12" s="60"/>
      <c r="F12" s="60"/>
    </row>
    <row r="13" spans="1:6" ht="15" x14ac:dyDescent="0.25">
      <c r="A13" s="80" t="s">
        <v>519</v>
      </c>
      <c r="B13" s="60"/>
      <c r="C13" s="60"/>
      <c r="D13" s="60"/>
      <c r="E13" s="60"/>
      <c r="F13" s="60"/>
    </row>
    <row r="14" spans="1:6" ht="15" x14ac:dyDescent="0.25">
      <c r="A14" s="59" t="s">
        <v>520</v>
      </c>
      <c r="B14" s="60"/>
      <c r="C14" s="60"/>
      <c r="D14" s="60"/>
      <c r="E14" s="60"/>
      <c r="F14" s="60"/>
    </row>
    <row r="15" spans="1:6" ht="15" x14ac:dyDescent="0.25">
      <c r="A15" s="80" t="s">
        <v>517</v>
      </c>
      <c r="B15" s="60"/>
      <c r="C15" s="60"/>
      <c r="D15" s="60"/>
      <c r="E15" s="60"/>
      <c r="F15" s="60"/>
    </row>
    <row r="16" spans="1:6" ht="15" x14ac:dyDescent="0.25">
      <c r="A16" s="80" t="s">
        <v>518</v>
      </c>
      <c r="B16" s="60"/>
      <c r="C16" s="60"/>
      <c r="D16" s="60"/>
      <c r="E16" s="60"/>
      <c r="F16" s="60"/>
    </row>
    <row r="17" spans="1:6" ht="15" x14ac:dyDescent="0.25">
      <c r="A17" s="80" t="s">
        <v>519</v>
      </c>
      <c r="B17" s="60"/>
      <c r="C17" s="60"/>
      <c r="D17" s="60"/>
      <c r="E17" s="60"/>
      <c r="F17" s="60"/>
    </row>
    <row r="18" spans="1:6" ht="15" x14ac:dyDescent="0.25">
      <c r="A18" s="59" t="s">
        <v>521</v>
      </c>
      <c r="B18" s="122"/>
      <c r="C18" s="60"/>
      <c r="D18" s="60"/>
      <c r="E18" s="60"/>
      <c r="F18" s="60"/>
    </row>
    <row r="19" spans="1:6" ht="15" x14ac:dyDescent="0.25">
      <c r="A19" s="59" t="s">
        <v>522</v>
      </c>
      <c r="B19" s="60"/>
      <c r="C19" s="60"/>
      <c r="D19" s="60"/>
      <c r="E19" s="60"/>
      <c r="F19" s="60"/>
    </row>
    <row r="20" spans="1:6" ht="30" x14ac:dyDescent="0.25">
      <c r="A20" s="59" t="s">
        <v>523</v>
      </c>
      <c r="B20" s="123"/>
      <c r="C20" s="123"/>
      <c r="D20" s="123"/>
      <c r="E20" s="123"/>
      <c r="F20" s="123"/>
    </row>
    <row r="21" spans="1:6" ht="30" x14ac:dyDescent="0.25">
      <c r="A21" s="59" t="s">
        <v>524</v>
      </c>
      <c r="B21" s="123"/>
      <c r="C21" s="123"/>
      <c r="D21" s="123"/>
      <c r="E21" s="123"/>
      <c r="F21" s="123"/>
    </row>
    <row r="22" spans="1:6" ht="30" x14ac:dyDescent="0.25">
      <c r="A22" s="59" t="s">
        <v>525</v>
      </c>
      <c r="B22" s="123"/>
      <c r="C22" s="123"/>
      <c r="D22" s="123"/>
      <c r="E22" s="123"/>
      <c r="F22" s="123"/>
    </row>
    <row r="23" spans="1:6" ht="15" x14ac:dyDescent="0.25">
      <c r="A23" s="59" t="s">
        <v>526</v>
      </c>
      <c r="B23" s="123"/>
      <c r="C23" s="123"/>
      <c r="D23" s="123"/>
      <c r="E23" s="123"/>
      <c r="F23" s="123"/>
    </row>
    <row r="24" spans="1:6" ht="15" x14ac:dyDescent="0.25">
      <c r="A24" s="59" t="s">
        <v>527</v>
      </c>
      <c r="B24" s="124"/>
      <c r="C24" s="60"/>
      <c r="D24" s="60"/>
      <c r="E24" s="60"/>
      <c r="F24" s="60"/>
    </row>
    <row r="25" spans="1:6" ht="15" x14ac:dyDescent="0.25">
      <c r="A25" s="59" t="s">
        <v>528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529</v>
      </c>
      <c r="B27" s="45"/>
      <c r="C27" s="45"/>
      <c r="D27" s="45"/>
      <c r="E27" s="45"/>
      <c r="F27" s="45"/>
    </row>
    <row r="28" spans="1:6" ht="15" x14ac:dyDescent="0.25">
      <c r="A28" s="59" t="s">
        <v>530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531</v>
      </c>
      <c r="B30" s="45"/>
      <c r="C30" s="45"/>
      <c r="D30" s="45"/>
      <c r="E30" s="45"/>
      <c r="F30" s="45"/>
    </row>
    <row r="31" spans="1:6" ht="15" x14ac:dyDescent="0.25">
      <c r="A31" s="59" t="s">
        <v>516</v>
      </c>
      <c r="B31" s="60"/>
      <c r="C31" s="60"/>
      <c r="D31" s="60"/>
      <c r="E31" s="60"/>
      <c r="F31" s="60"/>
    </row>
    <row r="32" spans="1:6" ht="15" x14ac:dyDescent="0.25">
      <c r="A32" s="59" t="s">
        <v>520</v>
      </c>
      <c r="B32" s="60"/>
      <c r="C32" s="60"/>
      <c r="D32" s="60"/>
      <c r="E32" s="60"/>
      <c r="F32" s="60"/>
    </row>
    <row r="33" spans="1:6" ht="15" x14ac:dyDescent="0.25">
      <c r="A33" s="59" t="s">
        <v>532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533</v>
      </c>
      <c r="B35" s="45"/>
      <c r="C35" s="45"/>
      <c r="D35" s="45"/>
      <c r="E35" s="45"/>
      <c r="F35" s="45"/>
    </row>
    <row r="36" spans="1:6" ht="15" x14ac:dyDescent="0.25">
      <c r="A36" s="59" t="s">
        <v>534</v>
      </c>
      <c r="B36" s="60"/>
      <c r="C36" s="60"/>
      <c r="D36" s="60"/>
      <c r="E36" s="60"/>
      <c r="F36" s="60"/>
    </row>
    <row r="37" spans="1:6" ht="15" x14ac:dyDescent="0.25">
      <c r="A37" s="59" t="s">
        <v>535</v>
      </c>
      <c r="B37" s="60"/>
      <c r="C37" s="60"/>
      <c r="D37" s="60"/>
      <c r="E37" s="60"/>
      <c r="F37" s="60"/>
    </row>
    <row r="38" spans="1:6" ht="15" x14ac:dyDescent="0.25">
      <c r="A38" s="59" t="s">
        <v>536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537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538</v>
      </c>
      <c r="B42" s="45"/>
      <c r="C42" s="45"/>
      <c r="D42" s="45"/>
      <c r="E42" s="45"/>
      <c r="F42" s="45"/>
    </row>
    <row r="43" spans="1:6" ht="15" x14ac:dyDescent="0.25">
      <c r="A43" s="59" t="s">
        <v>539</v>
      </c>
      <c r="B43" s="60"/>
      <c r="C43" s="60"/>
      <c r="D43" s="60"/>
      <c r="E43" s="60"/>
      <c r="F43" s="60"/>
    </row>
    <row r="44" spans="1:6" ht="15" x14ac:dyDescent="0.25">
      <c r="A44" s="59" t="s">
        <v>540</v>
      </c>
      <c r="B44" s="60"/>
      <c r="C44" s="60"/>
      <c r="D44" s="60"/>
      <c r="E44" s="60"/>
      <c r="F44" s="60"/>
    </row>
    <row r="45" spans="1:6" ht="15" x14ac:dyDescent="0.25">
      <c r="A45" s="59" t="s">
        <v>541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542</v>
      </c>
      <c r="B47" s="45"/>
      <c r="C47" s="45"/>
      <c r="D47" s="45"/>
      <c r="E47" s="45"/>
      <c r="F47" s="45"/>
    </row>
    <row r="48" spans="1:6" ht="15" x14ac:dyDescent="0.25">
      <c r="A48" s="59" t="s">
        <v>540</v>
      </c>
      <c r="B48" s="123"/>
      <c r="C48" s="123"/>
      <c r="D48" s="123"/>
      <c r="E48" s="123"/>
      <c r="F48" s="123"/>
    </row>
    <row r="49" spans="1:6" ht="15" x14ac:dyDescent="0.25">
      <c r="A49" s="59" t="s">
        <v>541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543</v>
      </c>
      <c r="B51" s="45"/>
      <c r="C51" s="45"/>
      <c r="D51" s="45"/>
      <c r="E51" s="45"/>
      <c r="F51" s="45"/>
    </row>
    <row r="52" spans="1:6" ht="15" x14ac:dyDescent="0.25">
      <c r="A52" s="59" t="s">
        <v>540</v>
      </c>
      <c r="B52" s="60"/>
      <c r="C52" s="60"/>
      <c r="D52" s="60"/>
      <c r="E52" s="60"/>
      <c r="F52" s="60"/>
    </row>
    <row r="53" spans="1:6" ht="15" x14ac:dyDescent="0.25">
      <c r="A53" s="59" t="s">
        <v>541</v>
      </c>
      <c r="B53" s="60"/>
      <c r="C53" s="60"/>
      <c r="D53" s="60"/>
      <c r="E53" s="60"/>
      <c r="F53" s="60"/>
    </row>
    <row r="54" spans="1:6" ht="15" x14ac:dyDescent="0.25">
      <c r="A54" s="59" t="s">
        <v>544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545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540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541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546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547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548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549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550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551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2" t="s">
        <v>122</v>
      </c>
      <c r="B1" s="163"/>
      <c r="C1" s="163"/>
      <c r="D1" s="163"/>
      <c r="E1" s="163"/>
      <c r="F1" s="163"/>
      <c r="G1" s="163"/>
      <c r="H1" s="164"/>
    </row>
    <row r="2" spans="1:8" x14ac:dyDescent="0.25">
      <c r="A2" s="165" t="str">
        <f>'Formato 1'!A2</f>
        <v>UNIVERSIDAD DE GUANAJUATO</v>
      </c>
      <c r="B2" s="166"/>
      <c r="C2" s="166"/>
      <c r="D2" s="166"/>
      <c r="E2" s="166"/>
      <c r="F2" s="166"/>
      <c r="G2" s="166"/>
      <c r="H2" s="167"/>
    </row>
    <row r="3" spans="1:8" ht="15" customHeight="1" x14ac:dyDescent="0.25">
      <c r="A3" s="168" t="s">
        <v>123</v>
      </c>
      <c r="B3" s="169"/>
      <c r="C3" s="169"/>
      <c r="D3" s="169"/>
      <c r="E3" s="169"/>
      <c r="F3" s="169"/>
      <c r="G3" s="169"/>
      <c r="H3" s="170"/>
    </row>
    <row r="4" spans="1:8" ht="15" customHeight="1" x14ac:dyDescent="0.25">
      <c r="A4" s="168" t="s">
        <v>585</v>
      </c>
      <c r="B4" s="169"/>
      <c r="C4" s="169"/>
      <c r="D4" s="169"/>
      <c r="E4" s="169"/>
      <c r="F4" s="169"/>
      <c r="G4" s="169"/>
      <c r="H4" s="170"/>
    </row>
    <row r="5" spans="1:8" x14ac:dyDescent="0.25">
      <c r="A5" s="171" t="s">
        <v>2</v>
      </c>
      <c r="B5" s="172"/>
      <c r="C5" s="172"/>
      <c r="D5" s="172"/>
      <c r="E5" s="172"/>
      <c r="F5" s="172"/>
      <c r="G5" s="172"/>
      <c r="H5" s="173"/>
    </row>
    <row r="6" spans="1:8" ht="41.45" customHeight="1" x14ac:dyDescent="0.25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1135160589</v>
      </c>
      <c r="C18" s="108"/>
      <c r="D18" s="108"/>
      <c r="E18" s="108"/>
      <c r="F18" s="4">
        <v>1302249478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1135160589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1302249478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4" t="s">
        <v>151</v>
      </c>
      <c r="B33" s="174"/>
      <c r="C33" s="174"/>
      <c r="D33" s="174"/>
      <c r="E33" s="174"/>
      <c r="F33" s="174"/>
      <c r="G33" s="174"/>
      <c r="H33" s="174"/>
    </row>
    <row r="34" spans="1:8" ht="14.45" customHeight="1" x14ac:dyDescent="0.25">
      <c r="A34" s="174"/>
      <c r="B34" s="174"/>
      <c r="C34" s="174"/>
      <c r="D34" s="174"/>
      <c r="E34" s="174"/>
      <c r="F34" s="174"/>
      <c r="G34" s="174"/>
      <c r="H34" s="174"/>
    </row>
    <row r="35" spans="1:8" ht="14.45" customHeight="1" x14ac:dyDescent="0.25">
      <c r="A35" s="174"/>
      <c r="B35" s="174"/>
      <c r="C35" s="174"/>
      <c r="D35" s="174"/>
      <c r="E35" s="174"/>
      <c r="F35" s="174"/>
      <c r="G35" s="174"/>
      <c r="H35" s="174"/>
    </row>
    <row r="36" spans="1:8" ht="14.45" customHeight="1" x14ac:dyDescent="0.25">
      <c r="A36" s="174"/>
      <c r="B36" s="174"/>
      <c r="C36" s="174"/>
      <c r="D36" s="174"/>
      <c r="E36" s="174"/>
      <c r="F36" s="174"/>
      <c r="G36" s="174"/>
      <c r="H36" s="174"/>
    </row>
    <row r="37" spans="1:8" ht="14.45" customHeight="1" x14ac:dyDescent="0.25">
      <c r="A37" s="174"/>
      <c r="B37" s="174"/>
      <c r="C37" s="174"/>
      <c r="D37" s="174"/>
      <c r="E37" s="174"/>
      <c r="F37" s="174"/>
      <c r="G37" s="174"/>
      <c r="H37" s="174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:K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2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14.45" customHeight="1" x14ac:dyDescent="0.25">
      <c r="A2" s="165" t="str">
        <f>'Formato 1'!A2</f>
        <v>UNIVERSIDAD DE GUANAJUATO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 t="s">
        <v>163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x14ac:dyDescent="0.25">
      <c r="A4" s="168" t="str">
        <f>'Formato 2'!A4</f>
        <v>Del 1 de enero al 31 de diciembre de 2025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72.7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600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176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177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178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179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180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181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182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183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184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J21" sqref="J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2" t="s">
        <v>185</v>
      </c>
      <c r="B1" s="163"/>
      <c r="C1" s="163"/>
      <c r="D1" s="164"/>
    </row>
    <row r="2" spans="1:4" x14ac:dyDescent="0.25">
      <c r="A2" s="110" t="str">
        <f>'Formato 1'!A2</f>
        <v>UNIVERSIDAD DE GUANAJUATO</v>
      </c>
      <c r="B2" s="111"/>
      <c r="C2" s="111"/>
      <c r="D2" s="112"/>
    </row>
    <row r="3" spans="1:4" x14ac:dyDescent="0.25">
      <c r="A3" s="113" t="s">
        <v>186</v>
      </c>
      <c r="B3" s="114"/>
      <c r="C3" s="114"/>
      <c r="D3" s="115"/>
    </row>
    <row r="4" spans="1:4" x14ac:dyDescent="0.25">
      <c r="A4" s="113" t="str">
        <f>'Formato 3'!A4</f>
        <v>Del 1 de enero al 31 de diciembre de 2025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187</v>
      </c>
      <c r="C7" s="7" t="s">
        <v>188</v>
      </c>
      <c r="D7" s="7" t="s">
        <v>189</v>
      </c>
    </row>
    <row r="8" spans="1:4" x14ac:dyDescent="0.25">
      <c r="A8" s="3" t="s">
        <v>190</v>
      </c>
      <c r="B8" s="14">
        <f>SUM(B9:B11)</f>
        <v>4411404658.6110001</v>
      </c>
      <c r="C8" s="14">
        <f>SUM(C9:C11)</f>
        <v>4350085253.3300009</v>
      </c>
      <c r="D8" s="14">
        <f>SUM(D9:D11)</f>
        <v>4350085253.3300009</v>
      </c>
    </row>
    <row r="9" spans="1:4" x14ac:dyDescent="0.25">
      <c r="A9" s="58" t="s">
        <v>191</v>
      </c>
      <c r="B9" s="94">
        <v>1967700760.0009999</v>
      </c>
      <c r="C9" s="94">
        <v>1928935796.8800001</v>
      </c>
      <c r="D9" s="94">
        <v>1928935796.8800001</v>
      </c>
    </row>
    <row r="10" spans="1:4" x14ac:dyDescent="0.25">
      <c r="A10" s="58" t="s">
        <v>192</v>
      </c>
      <c r="B10" s="94">
        <v>2443703898.6100001</v>
      </c>
      <c r="C10" s="94">
        <v>2421149456.4500008</v>
      </c>
      <c r="D10" s="94">
        <v>2421149456.4500008</v>
      </c>
    </row>
    <row r="11" spans="1:4" x14ac:dyDescent="0.25">
      <c r="A11" s="58" t="s">
        <v>193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194</v>
      </c>
      <c r="B13" s="14">
        <f>B14+B15</f>
        <v>4411404658.6099949</v>
      </c>
      <c r="C13" s="14">
        <f>C14+C15</f>
        <v>4295254527.4400005</v>
      </c>
      <c r="D13" s="14">
        <f>D14+D15</f>
        <v>4194491483.1899991</v>
      </c>
    </row>
    <row r="14" spans="1:4" x14ac:dyDescent="0.25">
      <c r="A14" s="58" t="s">
        <v>195</v>
      </c>
      <c r="B14" s="94">
        <v>1967700759.9999981</v>
      </c>
      <c r="C14" s="94">
        <v>1937055244.2700005</v>
      </c>
      <c r="D14" s="94">
        <v>1853427170.7399998</v>
      </c>
    </row>
    <row r="15" spans="1:4" x14ac:dyDescent="0.25">
      <c r="A15" s="58" t="s">
        <v>196</v>
      </c>
      <c r="B15" s="94">
        <v>2443703898.6099973</v>
      </c>
      <c r="C15" s="94">
        <v>2358199283.1699996</v>
      </c>
      <c r="D15" s="94">
        <v>2341064312.4499993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197</v>
      </c>
      <c r="B17" s="15">
        <v>0</v>
      </c>
      <c r="C17" s="14">
        <f>C18+C19</f>
        <v>225450337.38000023</v>
      </c>
      <c r="D17" s="14">
        <f>D18+D19</f>
        <v>223064934.58000043</v>
      </c>
    </row>
    <row r="18" spans="1:4" x14ac:dyDescent="0.25">
      <c r="A18" s="58" t="s">
        <v>198</v>
      </c>
      <c r="B18" s="16">
        <v>0</v>
      </c>
      <c r="C18" s="47">
        <v>207920671.85000023</v>
      </c>
      <c r="D18" s="47">
        <v>205535269.05000043</v>
      </c>
    </row>
    <row r="19" spans="1:4" x14ac:dyDescent="0.25">
      <c r="A19" s="58" t="s">
        <v>199</v>
      </c>
      <c r="B19" s="16">
        <v>0</v>
      </c>
      <c r="C19" s="47">
        <v>17529665.529999994</v>
      </c>
      <c r="D19" s="47">
        <v>17529665.529999994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200</v>
      </c>
      <c r="B21" s="14">
        <f>B8-B13+B17</f>
        <v>1.0051727294921875E-3</v>
      </c>
      <c r="C21" s="14">
        <f>C8-C13+C17</f>
        <v>280281063.27000058</v>
      </c>
      <c r="D21" s="14">
        <f>D8-D13+D17</f>
        <v>378658704.72000217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201</v>
      </c>
      <c r="B23" s="14">
        <f>B21-B11</f>
        <v>1.0051727294921875E-3</v>
      </c>
      <c r="C23" s="14">
        <f>C21-C11</f>
        <v>280281063.27000058</v>
      </c>
      <c r="D23" s="14">
        <f>D21-D11</f>
        <v>378658704.72000217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202</v>
      </c>
      <c r="B25" s="14">
        <f>B23-B17</f>
        <v>1.0051727294921875E-3</v>
      </c>
      <c r="C25" s="14">
        <f>C23-C17</f>
        <v>54830725.890000343</v>
      </c>
      <c r="D25" s="14">
        <f>D23-D17</f>
        <v>155593770.14000174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4</v>
      </c>
      <c r="B28" s="7" t="s">
        <v>203</v>
      </c>
      <c r="C28" s="7" t="s">
        <v>188</v>
      </c>
      <c r="D28" s="7" t="s">
        <v>204</v>
      </c>
    </row>
    <row r="29" spans="1:4" x14ac:dyDescent="0.25">
      <c r="A29" s="3" t="s">
        <v>205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206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207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208</v>
      </c>
      <c r="B33" s="4">
        <f>B25+B29</f>
        <v>1.0051727294921875E-3</v>
      </c>
      <c r="C33" s="4">
        <f>C25+C29</f>
        <v>54830725.890000343</v>
      </c>
      <c r="D33" s="4">
        <f>D25+D29</f>
        <v>155593770.14000174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4</v>
      </c>
      <c r="B36" s="7" t="s">
        <v>187</v>
      </c>
      <c r="C36" s="7" t="s">
        <v>188</v>
      </c>
      <c r="D36" s="7" t="s">
        <v>189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4</v>
      </c>
      <c r="B47" s="7" t="s">
        <v>187</v>
      </c>
      <c r="C47" s="7" t="s">
        <v>188</v>
      </c>
      <c r="D47" s="7" t="s">
        <v>189</v>
      </c>
    </row>
    <row r="48" spans="1:4" x14ac:dyDescent="0.25">
      <c r="A48" s="95" t="s">
        <v>216</v>
      </c>
      <c r="B48" s="96">
        <f>B9</f>
        <v>1967700760.0009999</v>
      </c>
      <c r="C48" s="96">
        <f>C9</f>
        <v>1928935796.8800001</v>
      </c>
      <c r="D48" s="96">
        <f>D9</f>
        <v>1928935796.8800001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195</v>
      </c>
      <c r="B53" s="47">
        <f>B14</f>
        <v>1967700759.9999981</v>
      </c>
      <c r="C53" s="47">
        <f>C14</f>
        <v>1937055244.2700005</v>
      </c>
      <c r="D53" s="47">
        <f>D14</f>
        <v>1853427170.7399998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198</v>
      </c>
      <c r="B55" s="22">
        <v>0</v>
      </c>
      <c r="C55" s="47">
        <f>C18</f>
        <v>207920671.85000023</v>
      </c>
      <c r="D55" s="47">
        <f>D18</f>
        <v>205535269.05000043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1.0018348693847656E-3</v>
      </c>
      <c r="C57" s="4">
        <f>C48+C49-C53+C55</f>
        <v>199801224.45999989</v>
      </c>
      <c r="D57" s="4">
        <f>D48+D49-D53+D55</f>
        <v>281043895.19000077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1.0018348693847656E-3</v>
      </c>
      <c r="C59" s="4">
        <f>C57-C49</f>
        <v>199801224.45999989</v>
      </c>
      <c r="D59" s="4">
        <f>D57-D49</f>
        <v>281043895.19000077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4</v>
      </c>
      <c r="B62" s="7" t="s">
        <v>187</v>
      </c>
      <c r="C62" s="7" t="s">
        <v>188</v>
      </c>
      <c r="D62" s="7" t="s">
        <v>189</v>
      </c>
    </row>
    <row r="63" spans="1:4" x14ac:dyDescent="0.25">
      <c r="A63" s="95" t="s">
        <v>192</v>
      </c>
      <c r="B63" s="98">
        <f>B10</f>
        <v>2443703898.6100001</v>
      </c>
      <c r="C63" s="98">
        <f>C10</f>
        <v>2421149456.4500008</v>
      </c>
      <c r="D63" s="98">
        <f>D10</f>
        <v>2421149456.4500008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2443703898.6099973</v>
      </c>
      <c r="C68" s="94">
        <f>C15</f>
        <v>2358199283.1699996</v>
      </c>
      <c r="D68" s="94">
        <f>D15</f>
        <v>2341064312.4499993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199</v>
      </c>
      <c r="B70" s="16">
        <v>0</v>
      </c>
      <c r="C70" s="94">
        <f>C19</f>
        <v>17529665.529999994</v>
      </c>
      <c r="D70" s="94">
        <f>D19</f>
        <v>17529665.529999994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2.86102294921875E-6</v>
      </c>
      <c r="C72" s="14">
        <f>C63+C64-C68+C70</f>
        <v>80479838.810001165</v>
      </c>
      <c r="D72" s="14">
        <f>D63+D64-D68+D70</f>
        <v>97614809.530001432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2.86102294921875E-6</v>
      </c>
      <c r="C74" s="14">
        <f>C72-C64</f>
        <v>80479838.810001165</v>
      </c>
      <c r="D74" s="14">
        <f>D72-D64</f>
        <v>97614809.530001432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43" zoomScale="75" zoomScaleNormal="75" workbookViewId="0">
      <selection activeCell="G70" sqref="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2" t="s">
        <v>224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5" t="s">
        <v>4</v>
      </c>
      <c r="B6" s="177" t="s">
        <v>226</v>
      </c>
      <c r="C6" s="177"/>
      <c r="D6" s="177"/>
      <c r="E6" s="177"/>
      <c r="F6" s="177"/>
      <c r="G6" s="177" t="s">
        <v>227</v>
      </c>
    </row>
    <row r="7" spans="1:7" ht="30" x14ac:dyDescent="0.25">
      <c r="A7" s="176"/>
      <c r="B7" s="25" t="s">
        <v>228</v>
      </c>
      <c r="C7" s="7" t="s">
        <v>229</v>
      </c>
      <c r="D7" s="25" t="s">
        <v>230</v>
      </c>
      <c r="E7" s="25" t="s">
        <v>188</v>
      </c>
      <c r="F7" s="25" t="s">
        <v>231</v>
      </c>
      <c r="G7" s="177"/>
    </row>
    <row r="8" spans="1:7" x14ac:dyDescent="0.25">
      <c r="A8" s="26" t="s">
        <v>232</v>
      </c>
      <c r="B8" s="91"/>
      <c r="C8" s="91"/>
      <c r="D8" s="91"/>
      <c r="E8" s="91"/>
      <c r="F8" s="91"/>
      <c r="G8" s="91"/>
    </row>
    <row r="9" spans="1:7" x14ac:dyDescent="0.25">
      <c r="A9" s="58" t="s">
        <v>233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234</v>
      </c>
      <c r="B10" s="47">
        <v>56660452</v>
      </c>
      <c r="C10" s="47">
        <v>764812.33000000194</v>
      </c>
      <c r="D10" s="47">
        <v>57425264.329999998</v>
      </c>
      <c r="E10" s="47">
        <v>57425264.329999998</v>
      </c>
      <c r="F10" s="47">
        <v>57425264.329999998</v>
      </c>
      <c r="G10" s="47">
        <f>F10-B10</f>
        <v>764812.32999999821</v>
      </c>
    </row>
    <row r="11" spans="1:7" x14ac:dyDescent="0.25">
      <c r="A11" s="58" t="s">
        <v>235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237</v>
      </c>
      <c r="B13" s="47">
        <v>12515000</v>
      </c>
      <c r="C13" s="47">
        <v>4549681.82</v>
      </c>
      <c r="D13" s="47">
        <v>17064681.82</v>
      </c>
      <c r="E13" s="47">
        <v>17064681.82</v>
      </c>
      <c r="F13" s="47">
        <v>17064681.82</v>
      </c>
      <c r="G13" s="47">
        <f t="shared" si="0"/>
        <v>4549681.82</v>
      </c>
    </row>
    <row r="14" spans="1:7" x14ac:dyDescent="0.25">
      <c r="A14" s="58" t="s">
        <v>238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239</v>
      </c>
      <c r="B15" s="47">
        <v>396756930.00100005</v>
      </c>
      <c r="C15" s="47">
        <v>9103674.9289999977</v>
      </c>
      <c r="D15" s="47">
        <v>405860604.93000007</v>
      </c>
      <c r="E15" s="47">
        <v>405860604.93000007</v>
      </c>
      <c r="F15" s="47">
        <v>405860604.93000007</v>
      </c>
      <c r="G15" s="47">
        <f t="shared" si="0"/>
        <v>9103674.92900002</v>
      </c>
    </row>
    <row r="16" spans="1:7" x14ac:dyDescent="0.25">
      <c r="A16" s="92" t="s">
        <v>240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243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251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252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258</v>
      </c>
      <c r="B34" s="47">
        <v>1501768378</v>
      </c>
      <c r="C34" s="47">
        <v>-53183132.200000003</v>
      </c>
      <c r="D34" s="47">
        <v>1448585245.8</v>
      </c>
      <c r="E34" s="47">
        <v>1448585245.8</v>
      </c>
      <c r="F34" s="47">
        <v>1448585245.8</v>
      </c>
      <c r="G34" s="47">
        <f t="shared" si="4"/>
        <v>-53183132.200000048</v>
      </c>
    </row>
    <row r="35" spans="1:7" ht="14.45" customHeight="1" x14ac:dyDescent="0.25">
      <c r="A35" s="58" t="s">
        <v>259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261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264</v>
      </c>
      <c r="B41" s="4">
        <f t="shared" ref="B41:G41" si="7">SUM(B9,B10,B11,B12,B13,B14,B15,B16,B28,B34,B35,B37)</f>
        <v>1967700760.0009999</v>
      </c>
      <c r="C41" s="4">
        <f t="shared" si="7"/>
        <v>-38764963.121000007</v>
      </c>
      <c r="D41" s="4">
        <f t="shared" si="7"/>
        <v>1928935796.8800001</v>
      </c>
      <c r="E41" s="4">
        <f t="shared" si="7"/>
        <v>1928935796.8800001</v>
      </c>
      <c r="F41" s="4">
        <f t="shared" si="7"/>
        <v>1928935796.8800001</v>
      </c>
      <c r="G41" s="4">
        <f t="shared" si="7"/>
        <v>-38764963.121000029</v>
      </c>
    </row>
    <row r="42" spans="1:7" x14ac:dyDescent="0.25">
      <c r="A42" s="3" t="s">
        <v>265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266</v>
      </c>
      <c r="B44" s="49"/>
      <c r="C44" s="49"/>
      <c r="D44" s="49"/>
      <c r="E44" s="49"/>
      <c r="F44" s="49"/>
      <c r="G44" s="49"/>
    </row>
    <row r="45" spans="1:7" x14ac:dyDescent="0.25">
      <c r="A45" s="58" t="s">
        <v>267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269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275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276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279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281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283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284</v>
      </c>
      <c r="B62" s="47">
        <v>2443703898.6100001</v>
      </c>
      <c r="C62" s="47">
        <v>-22554442.160000026</v>
      </c>
      <c r="D62" s="47">
        <v>2421149456.4500003</v>
      </c>
      <c r="E62" s="47">
        <v>2421149456.4500008</v>
      </c>
      <c r="F62" s="47">
        <v>2421149456.4500008</v>
      </c>
      <c r="G62" s="47">
        <f t="shared" si="13"/>
        <v>-22554442.159999371</v>
      </c>
    </row>
    <row r="63" spans="1:7" x14ac:dyDescent="0.25">
      <c r="A63" s="58" t="s">
        <v>285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286</v>
      </c>
      <c r="B65" s="4">
        <f t="shared" ref="B65:G65" si="14">B45+B54+B59+B62+B63</f>
        <v>2443703898.6100001</v>
      </c>
      <c r="C65" s="4">
        <f t="shared" si="14"/>
        <v>-22554442.160000026</v>
      </c>
      <c r="D65" s="4">
        <f t="shared" si="14"/>
        <v>2421149456.4500003</v>
      </c>
      <c r="E65" s="4">
        <f t="shared" si="14"/>
        <v>2421149456.4500008</v>
      </c>
      <c r="F65" s="4">
        <f t="shared" si="14"/>
        <v>2421149456.4500008</v>
      </c>
      <c r="G65" s="4">
        <f t="shared" si="14"/>
        <v>-22554442.159999371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287</v>
      </c>
      <c r="B67" s="4">
        <f t="shared" ref="B67:G67" si="15">B68</f>
        <v>0</v>
      </c>
      <c r="C67" s="4">
        <f t="shared" si="15"/>
        <v>506869708.54999995</v>
      </c>
      <c r="D67" s="4">
        <f t="shared" si="15"/>
        <v>506869708.54999995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288</v>
      </c>
      <c r="B68" s="47">
        <v>0</v>
      </c>
      <c r="C68" s="47">
        <v>506869708.54999995</v>
      </c>
      <c r="D68" s="47">
        <v>506869708.54999995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289</v>
      </c>
      <c r="B70" s="4">
        <f t="shared" ref="B70:G70" si="16">B41+B65+B67</f>
        <v>4411404658.6110001</v>
      </c>
      <c r="C70" s="4">
        <f t="shared" si="16"/>
        <v>445550303.26899993</v>
      </c>
      <c r="D70" s="4">
        <f t="shared" si="16"/>
        <v>4856954961.8800001</v>
      </c>
      <c r="E70" s="4">
        <f t="shared" si="16"/>
        <v>4350085253.3300009</v>
      </c>
      <c r="F70" s="4">
        <f t="shared" si="16"/>
        <v>4350085253.3300009</v>
      </c>
      <c r="G70" s="4">
        <f t="shared" si="16"/>
        <v>-61319405.2809994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290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291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292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293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76 G55:G58 G38:G53 B35:F58 B63:F67 B69:F75 B68 E68:F6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21" zoomScale="75" zoomScaleNormal="75" workbookViewId="0">
      <selection activeCell="C103" sqref="C103:D10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0" t="s">
        <v>294</v>
      </c>
      <c r="B1" s="163"/>
      <c r="C1" s="163"/>
      <c r="D1" s="163"/>
      <c r="E1" s="163"/>
      <c r="F1" s="163"/>
      <c r="G1" s="164"/>
    </row>
    <row r="2" spans="1:7" x14ac:dyDescent="0.25">
      <c r="A2" s="125" t="str">
        <f>'Formato 1'!A2</f>
        <v>UNIVERSIDAD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295</v>
      </c>
      <c r="B3" s="126"/>
      <c r="C3" s="126"/>
      <c r="D3" s="126"/>
      <c r="E3" s="126"/>
      <c r="F3" s="126"/>
      <c r="G3" s="126"/>
    </row>
    <row r="4" spans="1:7" x14ac:dyDescent="0.25">
      <c r="A4" s="126" t="s">
        <v>296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8" t="s">
        <v>4</v>
      </c>
      <c r="B7" s="178" t="s">
        <v>297</v>
      </c>
      <c r="C7" s="178"/>
      <c r="D7" s="178"/>
      <c r="E7" s="178"/>
      <c r="F7" s="178"/>
      <c r="G7" s="179" t="s">
        <v>298</v>
      </c>
    </row>
    <row r="8" spans="1:7" ht="30" x14ac:dyDescent="0.25">
      <c r="A8" s="178"/>
      <c r="B8" s="7" t="s">
        <v>203</v>
      </c>
      <c r="C8" s="7" t="s">
        <v>299</v>
      </c>
      <c r="D8" s="7" t="s">
        <v>300</v>
      </c>
      <c r="E8" s="7" t="s">
        <v>188</v>
      </c>
      <c r="F8" s="7" t="s">
        <v>301</v>
      </c>
      <c r="G8" s="178"/>
    </row>
    <row r="9" spans="1:7" x14ac:dyDescent="0.25">
      <c r="A9" s="27" t="s">
        <v>302</v>
      </c>
      <c r="B9" s="83">
        <f t="shared" ref="B9:G9" si="0">SUM(B10,B18,B28,B38,B48,B58,B62,B71,B75)</f>
        <v>1967700759.9999993</v>
      </c>
      <c r="C9" s="83">
        <f t="shared" si="0"/>
        <v>365814561.70000005</v>
      </c>
      <c r="D9" s="83">
        <f t="shared" si="0"/>
        <v>2333515321.7000003</v>
      </c>
      <c r="E9" s="83">
        <f t="shared" si="0"/>
        <v>1937055244.2700005</v>
      </c>
      <c r="F9" s="83">
        <f t="shared" si="0"/>
        <v>1853427170.7399998</v>
      </c>
      <c r="G9" s="83">
        <f t="shared" si="0"/>
        <v>396460077.42999995</v>
      </c>
    </row>
    <row r="10" spans="1:7" x14ac:dyDescent="0.25">
      <c r="A10" s="84" t="s">
        <v>303</v>
      </c>
      <c r="B10" s="83">
        <f t="shared" ref="B10:G10" si="1">SUM(B11:B17)</f>
        <v>1515151400.8699994</v>
      </c>
      <c r="C10" s="83">
        <f t="shared" si="1"/>
        <v>48104067.290000051</v>
      </c>
      <c r="D10" s="83">
        <f t="shared" si="1"/>
        <v>1563255468.1600001</v>
      </c>
      <c r="E10" s="83">
        <f t="shared" si="1"/>
        <v>1466243092.0600004</v>
      </c>
      <c r="F10" s="83">
        <f t="shared" si="1"/>
        <v>1389491744.0699999</v>
      </c>
      <c r="G10" s="83">
        <f t="shared" si="1"/>
        <v>97012376.099999979</v>
      </c>
    </row>
    <row r="11" spans="1:7" x14ac:dyDescent="0.25">
      <c r="A11" s="85" t="s">
        <v>304</v>
      </c>
      <c r="B11" s="75">
        <v>232150035.31999993</v>
      </c>
      <c r="C11" s="75">
        <v>-44028361.969999984</v>
      </c>
      <c r="D11" s="75">
        <v>188121673.3499999</v>
      </c>
      <c r="E11" s="75">
        <v>187947124.94999993</v>
      </c>
      <c r="F11" s="75">
        <v>187945014.35000005</v>
      </c>
      <c r="G11" s="75">
        <v>174548.4</v>
      </c>
    </row>
    <row r="12" spans="1:7" x14ac:dyDescent="0.25">
      <c r="A12" s="85" t="s">
        <v>305</v>
      </c>
      <c r="B12" s="75">
        <v>346186092.81000018</v>
      </c>
      <c r="C12" s="75">
        <v>40356404.449999951</v>
      </c>
      <c r="D12" s="75">
        <v>386542497.26000023</v>
      </c>
      <c r="E12" s="75">
        <v>321279419.55000049</v>
      </c>
      <c r="F12" s="75">
        <v>321263869.50000006</v>
      </c>
      <c r="G12" s="75">
        <v>65263077.709999979</v>
      </c>
    </row>
    <row r="13" spans="1:7" x14ac:dyDescent="0.25">
      <c r="A13" s="85" t="s">
        <v>306</v>
      </c>
      <c r="B13" s="75">
        <v>111470060.54000024</v>
      </c>
      <c r="C13" s="75">
        <v>-25077834.449999988</v>
      </c>
      <c r="D13" s="75">
        <v>86392226.090000212</v>
      </c>
      <c r="E13" s="75">
        <v>85601608.820000201</v>
      </c>
      <c r="F13" s="75">
        <v>85600667.030000061</v>
      </c>
      <c r="G13" s="75">
        <v>790617.26999999979</v>
      </c>
    </row>
    <row r="14" spans="1:7" x14ac:dyDescent="0.25">
      <c r="A14" s="85" t="s">
        <v>307</v>
      </c>
      <c r="B14" s="75">
        <v>320507689.92999959</v>
      </c>
      <c r="C14" s="75">
        <v>141531320.0200001</v>
      </c>
      <c r="D14" s="75">
        <v>462039009.94999957</v>
      </c>
      <c r="E14" s="75">
        <v>436246131.74999958</v>
      </c>
      <c r="F14" s="75">
        <v>388949796.15999955</v>
      </c>
      <c r="G14" s="75">
        <v>25792878.199999999</v>
      </c>
    </row>
    <row r="15" spans="1:7" x14ac:dyDescent="0.25">
      <c r="A15" s="85" t="s">
        <v>308</v>
      </c>
      <c r="B15" s="75">
        <v>291497040.00999933</v>
      </c>
      <c r="C15" s="75">
        <v>-31537704.990000013</v>
      </c>
      <c r="D15" s="75">
        <v>259959335.02000031</v>
      </c>
      <c r="E15" s="75">
        <v>258826306.18000031</v>
      </c>
      <c r="F15" s="75">
        <v>229389896.22000012</v>
      </c>
      <c r="G15" s="75">
        <v>1133028.8400000001</v>
      </c>
    </row>
    <row r="16" spans="1:7" x14ac:dyDescent="0.25">
      <c r="A16" s="85" t="s">
        <v>309</v>
      </c>
      <c r="B16" s="75">
        <v>64483149.380000003</v>
      </c>
      <c r="C16" s="75">
        <v>-63601916.049999997</v>
      </c>
      <c r="D16" s="75">
        <v>881233.32999999984</v>
      </c>
      <c r="E16" s="75">
        <v>0</v>
      </c>
      <c r="F16" s="75">
        <v>0</v>
      </c>
      <c r="G16" s="75">
        <v>881233.32999999984</v>
      </c>
    </row>
    <row r="17" spans="1:7" x14ac:dyDescent="0.25">
      <c r="A17" s="85" t="s">
        <v>310</v>
      </c>
      <c r="B17" s="75">
        <v>148857332.88</v>
      </c>
      <c r="C17" s="75">
        <v>30462160.279999986</v>
      </c>
      <c r="D17" s="75">
        <v>179319493.16000003</v>
      </c>
      <c r="E17" s="75">
        <v>176342500.80999997</v>
      </c>
      <c r="F17" s="75">
        <v>176342500.81000012</v>
      </c>
      <c r="G17" s="75">
        <v>2976992.3500000006</v>
      </c>
    </row>
    <row r="18" spans="1:7" x14ac:dyDescent="0.25">
      <c r="A18" s="84" t="s">
        <v>311</v>
      </c>
      <c r="B18" s="83">
        <f t="shared" ref="B18:G18" si="2">SUM(B19:B27)</f>
        <v>77678001.639999986</v>
      </c>
      <c r="C18" s="83">
        <f t="shared" si="2"/>
        <v>24172944.89999998</v>
      </c>
      <c r="D18" s="83">
        <f t="shared" si="2"/>
        <v>101850946.54000007</v>
      </c>
      <c r="E18" s="83">
        <f t="shared" si="2"/>
        <v>59795046.100000009</v>
      </c>
      <c r="F18" s="83">
        <f t="shared" si="2"/>
        <v>58323143.100000009</v>
      </c>
      <c r="G18" s="83">
        <f t="shared" si="2"/>
        <v>42055900.43999999</v>
      </c>
    </row>
    <row r="19" spans="1:7" x14ac:dyDescent="0.25">
      <c r="A19" s="85" t="s">
        <v>312</v>
      </c>
      <c r="B19" s="75">
        <v>34964436.439999998</v>
      </c>
      <c r="C19" s="75">
        <v>16499789.129999984</v>
      </c>
      <c r="D19" s="75">
        <v>51464225.57000006</v>
      </c>
      <c r="E19" s="75">
        <v>14465238.269999988</v>
      </c>
      <c r="F19" s="75">
        <v>14313978.889999991</v>
      </c>
      <c r="G19" s="75">
        <v>36998987.299999997</v>
      </c>
    </row>
    <row r="20" spans="1:7" x14ac:dyDescent="0.25">
      <c r="A20" s="85" t="s">
        <v>313</v>
      </c>
      <c r="B20" s="75">
        <v>8767455.3999999985</v>
      </c>
      <c r="C20" s="75">
        <v>1802486.9100000004</v>
      </c>
      <c r="D20" s="75">
        <v>10569942.310000008</v>
      </c>
      <c r="E20" s="75">
        <v>9444643.7000000104</v>
      </c>
      <c r="F20" s="75">
        <v>9326053.9000000078</v>
      </c>
      <c r="G20" s="75">
        <v>1125298.6099999999</v>
      </c>
    </row>
    <row r="21" spans="1:7" x14ac:dyDescent="0.25">
      <c r="A21" s="85" t="s">
        <v>314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85" t="s">
        <v>315</v>
      </c>
      <c r="B22" s="75">
        <v>5921389.9900000012</v>
      </c>
      <c r="C22" s="75">
        <v>-382171.53999999911</v>
      </c>
      <c r="D22" s="75">
        <v>5539218.4499999955</v>
      </c>
      <c r="E22" s="75">
        <v>5089331.0199999996</v>
      </c>
      <c r="F22" s="75">
        <v>4776365.78</v>
      </c>
      <c r="G22" s="75">
        <v>449887.42999999993</v>
      </c>
    </row>
    <row r="23" spans="1:7" x14ac:dyDescent="0.25">
      <c r="A23" s="85" t="s">
        <v>316</v>
      </c>
      <c r="B23" s="75">
        <v>7627852.3999999994</v>
      </c>
      <c r="C23" s="75">
        <v>2392058.7399999998</v>
      </c>
      <c r="D23" s="75">
        <v>10019911.139999997</v>
      </c>
      <c r="E23" s="75">
        <v>8296719.6100000087</v>
      </c>
      <c r="F23" s="75">
        <v>8099750.6300000073</v>
      </c>
      <c r="G23" s="75">
        <v>1723191.5300000005</v>
      </c>
    </row>
    <row r="24" spans="1:7" x14ac:dyDescent="0.25">
      <c r="A24" s="85" t="s">
        <v>317</v>
      </c>
      <c r="B24" s="75">
        <v>10176459.889999997</v>
      </c>
      <c r="C24" s="75">
        <v>317340.62999999971</v>
      </c>
      <c r="D24" s="75">
        <v>10493800.519999994</v>
      </c>
      <c r="E24" s="75">
        <v>9598188.7199999951</v>
      </c>
      <c r="F24" s="75">
        <v>9201376.1299999934</v>
      </c>
      <c r="G24" s="75">
        <v>895611.80000000016</v>
      </c>
    </row>
    <row r="25" spans="1:7" x14ac:dyDescent="0.25">
      <c r="A25" s="85" t="s">
        <v>318</v>
      </c>
      <c r="B25" s="75">
        <v>6454479.9700000007</v>
      </c>
      <c r="C25" s="75">
        <v>1573879.8099999996</v>
      </c>
      <c r="D25" s="75">
        <v>8028359.7800000021</v>
      </c>
      <c r="E25" s="75">
        <v>7511520.870000002</v>
      </c>
      <c r="F25" s="75">
        <v>7281212.6100000013</v>
      </c>
      <c r="G25" s="75">
        <v>516838.91000000009</v>
      </c>
    </row>
    <row r="26" spans="1:7" x14ac:dyDescent="0.25">
      <c r="A26" s="85" t="s">
        <v>319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320</v>
      </c>
      <c r="B27" s="75">
        <v>3765927.55</v>
      </c>
      <c r="C27" s="75">
        <v>1969561.2199999995</v>
      </c>
      <c r="D27" s="75">
        <v>5735488.7700000005</v>
      </c>
      <c r="E27" s="75">
        <v>5389403.9099999974</v>
      </c>
      <c r="F27" s="75">
        <v>5324405.16</v>
      </c>
      <c r="G27" s="75">
        <v>346084.86</v>
      </c>
    </row>
    <row r="28" spans="1:7" x14ac:dyDescent="0.25">
      <c r="A28" s="84" t="s">
        <v>321</v>
      </c>
      <c r="B28" s="83">
        <f t="shared" ref="B28:G28" si="3">SUM(B29:B37)</f>
        <v>243654370.86000004</v>
      </c>
      <c r="C28" s="83">
        <f t="shared" si="3"/>
        <v>86930536.829999998</v>
      </c>
      <c r="D28" s="83">
        <f t="shared" si="3"/>
        <v>330584907.68999994</v>
      </c>
      <c r="E28" s="83">
        <f t="shared" si="3"/>
        <v>221839242.11000001</v>
      </c>
      <c r="F28" s="83">
        <f t="shared" si="3"/>
        <v>217184861.03</v>
      </c>
      <c r="G28" s="83">
        <f t="shared" si="3"/>
        <v>108745665.58000001</v>
      </c>
    </row>
    <row r="29" spans="1:7" x14ac:dyDescent="0.25">
      <c r="A29" s="85" t="s">
        <v>322</v>
      </c>
      <c r="B29" s="75">
        <v>16764765.33</v>
      </c>
      <c r="C29" s="75">
        <v>19916552.98</v>
      </c>
      <c r="D29" s="75">
        <v>36681318.310000002</v>
      </c>
      <c r="E29" s="75">
        <v>5799451.2800000012</v>
      </c>
      <c r="F29" s="75">
        <v>5760193.5200000014</v>
      </c>
      <c r="G29" s="75">
        <v>30881867.030000001</v>
      </c>
    </row>
    <row r="30" spans="1:7" x14ac:dyDescent="0.25">
      <c r="A30" s="85" t="s">
        <v>323</v>
      </c>
      <c r="B30" s="75">
        <v>28387066.52</v>
      </c>
      <c r="C30" s="75">
        <v>1285268.06</v>
      </c>
      <c r="D30" s="75">
        <v>29672334.579999998</v>
      </c>
      <c r="E30" s="75">
        <v>27941142.019999992</v>
      </c>
      <c r="F30" s="75">
        <v>27892206.36999999</v>
      </c>
      <c r="G30" s="75">
        <v>1731192.5600000008</v>
      </c>
    </row>
    <row r="31" spans="1:7" x14ac:dyDescent="0.25">
      <c r="A31" s="85" t="s">
        <v>324</v>
      </c>
      <c r="B31" s="75">
        <v>43990438.660000004</v>
      </c>
      <c r="C31" s="75">
        <v>29252569.299999997</v>
      </c>
      <c r="D31" s="75">
        <v>73243007.959999934</v>
      </c>
      <c r="E31" s="75">
        <v>45420885.749999993</v>
      </c>
      <c r="F31" s="75">
        <v>44707933.609999992</v>
      </c>
      <c r="G31" s="75">
        <v>27822122.210000001</v>
      </c>
    </row>
    <row r="32" spans="1:7" x14ac:dyDescent="0.25">
      <c r="A32" s="85" t="s">
        <v>325</v>
      </c>
      <c r="B32" s="75">
        <v>8378850.9200000018</v>
      </c>
      <c r="C32" s="75">
        <v>5010486.51</v>
      </c>
      <c r="D32" s="75">
        <v>13389337.430000003</v>
      </c>
      <c r="E32" s="75">
        <v>9386520.0700000022</v>
      </c>
      <c r="F32" s="75">
        <v>9366172.410000002</v>
      </c>
      <c r="G32" s="75">
        <v>4002817.36</v>
      </c>
    </row>
    <row r="33" spans="1:7" ht="14.45" customHeight="1" x14ac:dyDescent="0.25">
      <c r="A33" s="85" t="s">
        <v>326</v>
      </c>
      <c r="B33" s="75">
        <v>57980177.11999999</v>
      </c>
      <c r="C33" s="75">
        <v>27129691.199999996</v>
      </c>
      <c r="D33" s="75">
        <v>85109868.320000038</v>
      </c>
      <c r="E33" s="75">
        <v>52324948.959999986</v>
      </c>
      <c r="F33" s="75">
        <v>50423630.429999977</v>
      </c>
      <c r="G33" s="75">
        <v>32784919.359999999</v>
      </c>
    </row>
    <row r="34" spans="1:7" ht="14.45" customHeight="1" x14ac:dyDescent="0.25">
      <c r="A34" s="85" t="s">
        <v>327</v>
      </c>
      <c r="B34" s="75">
        <v>11155383.08</v>
      </c>
      <c r="C34" s="75">
        <v>656416.7300000001</v>
      </c>
      <c r="D34" s="75">
        <v>11811799.810000001</v>
      </c>
      <c r="E34" s="75">
        <v>11083416.98</v>
      </c>
      <c r="F34" s="75">
        <v>11007015.32</v>
      </c>
      <c r="G34" s="75">
        <v>728382.83000000019</v>
      </c>
    </row>
    <row r="35" spans="1:7" ht="14.45" customHeight="1" x14ac:dyDescent="0.25">
      <c r="A35" s="85" t="s">
        <v>328</v>
      </c>
      <c r="B35" s="75">
        <v>16108105.299999999</v>
      </c>
      <c r="C35" s="75">
        <v>2024263.9999999993</v>
      </c>
      <c r="D35" s="75">
        <v>18132369.300000027</v>
      </c>
      <c r="E35" s="75">
        <v>15839282.680000033</v>
      </c>
      <c r="F35" s="75">
        <v>15613236.590000032</v>
      </c>
      <c r="G35" s="75">
        <v>2293086.6200000024</v>
      </c>
    </row>
    <row r="36" spans="1:7" ht="14.45" customHeight="1" x14ac:dyDescent="0.25">
      <c r="A36" s="85" t="s">
        <v>329</v>
      </c>
      <c r="B36" s="75">
        <v>29127194.990000002</v>
      </c>
      <c r="C36" s="75">
        <v>12767488.300000006</v>
      </c>
      <c r="D36" s="75">
        <v>41894683.289999984</v>
      </c>
      <c r="E36" s="75">
        <v>35824415.969999991</v>
      </c>
      <c r="F36" s="75">
        <v>34469856.069999978</v>
      </c>
      <c r="G36" s="75">
        <v>6070267.3199999975</v>
      </c>
    </row>
    <row r="37" spans="1:7" ht="14.45" customHeight="1" x14ac:dyDescent="0.25">
      <c r="A37" s="85" t="s">
        <v>330</v>
      </c>
      <c r="B37" s="75">
        <v>31762388.940000005</v>
      </c>
      <c r="C37" s="75">
        <v>-11112200.250000002</v>
      </c>
      <c r="D37" s="75">
        <v>20650188.689999998</v>
      </c>
      <c r="E37" s="75">
        <v>18219178.399999995</v>
      </c>
      <c r="F37" s="75">
        <v>17944616.710000001</v>
      </c>
      <c r="G37" s="75">
        <v>2431010.29</v>
      </c>
    </row>
    <row r="38" spans="1:7" x14ac:dyDescent="0.25">
      <c r="A38" s="84" t="s">
        <v>331</v>
      </c>
      <c r="B38" s="83">
        <f t="shared" ref="B38:G38" si="4">SUM(B39:B47)</f>
        <v>79510009.560000017</v>
      </c>
      <c r="C38" s="83">
        <f t="shared" si="4"/>
        <v>23583623.359999992</v>
      </c>
      <c r="D38" s="83">
        <f t="shared" si="4"/>
        <v>103093632.92000003</v>
      </c>
      <c r="E38" s="83">
        <f t="shared" si="4"/>
        <v>89032747.429999933</v>
      </c>
      <c r="F38" s="83">
        <f t="shared" si="4"/>
        <v>88754972.809999958</v>
      </c>
      <c r="G38" s="83">
        <f t="shared" si="4"/>
        <v>14060885.490000004</v>
      </c>
    </row>
    <row r="39" spans="1:7" x14ac:dyDescent="0.25">
      <c r="A39" s="85" t="s">
        <v>332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335</v>
      </c>
      <c r="B42" s="75">
        <v>79510009.560000017</v>
      </c>
      <c r="C42" s="75">
        <v>23583623.359999992</v>
      </c>
      <c r="D42" s="75">
        <v>103093632.92000003</v>
      </c>
      <c r="E42" s="75">
        <v>89032747.429999933</v>
      </c>
      <c r="F42" s="75">
        <v>88754972.809999958</v>
      </c>
      <c r="G42" s="75">
        <v>14060885.490000004</v>
      </c>
    </row>
    <row r="43" spans="1:7" x14ac:dyDescent="0.25">
      <c r="A43" s="85" t="s">
        <v>336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5"/>
        <v>0</v>
      </c>
    </row>
    <row r="44" spans="1:7" x14ac:dyDescent="0.25">
      <c r="A44" s="85" t="s">
        <v>337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338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339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341</v>
      </c>
      <c r="B48" s="83">
        <f t="shared" ref="B48:G48" si="6">SUM(B49:B57)</f>
        <v>42977314.219999999</v>
      </c>
      <c r="C48" s="83">
        <f t="shared" si="6"/>
        <v>117022724.37000003</v>
      </c>
      <c r="D48" s="83">
        <f t="shared" si="6"/>
        <v>160000038.59000003</v>
      </c>
      <c r="E48" s="83">
        <f t="shared" si="6"/>
        <v>43040902.169999987</v>
      </c>
      <c r="F48" s="83">
        <f t="shared" si="6"/>
        <v>42568235.329999998</v>
      </c>
      <c r="G48" s="83">
        <f t="shared" si="6"/>
        <v>116959136.42000002</v>
      </c>
    </row>
    <row r="49" spans="1:7" x14ac:dyDescent="0.25">
      <c r="A49" s="85" t="s">
        <v>342</v>
      </c>
      <c r="B49" s="75">
        <v>28388188.600000001</v>
      </c>
      <c r="C49" s="75">
        <v>112772553.92000005</v>
      </c>
      <c r="D49" s="75">
        <v>141160742.52000001</v>
      </c>
      <c r="E49" s="75">
        <v>29144494.769999992</v>
      </c>
      <c r="F49" s="75">
        <v>28826270.479999997</v>
      </c>
      <c r="G49" s="75">
        <v>112016247.75000003</v>
      </c>
    </row>
    <row r="50" spans="1:7" x14ac:dyDescent="0.25">
      <c r="A50" s="85" t="s">
        <v>343</v>
      </c>
      <c r="B50" s="75">
        <v>5073858.3199999994</v>
      </c>
      <c r="C50" s="75">
        <v>904632.76</v>
      </c>
      <c r="D50" s="75">
        <v>5978491.080000001</v>
      </c>
      <c r="E50" s="75">
        <v>4441557.7699999996</v>
      </c>
      <c r="F50" s="75">
        <v>4373117.7699999996</v>
      </c>
      <c r="G50" s="75">
        <v>1536933.31</v>
      </c>
    </row>
    <row r="51" spans="1:7" x14ac:dyDescent="0.25">
      <c r="A51" s="85" t="s">
        <v>344</v>
      </c>
      <c r="B51" s="75">
        <v>4879539.1900000004</v>
      </c>
      <c r="C51" s="75">
        <v>253521.70999999996</v>
      </c>
      <c r="D51" s="75">
        <v>5133060.8999999994</v>
      </c>
      <c r="E51" s="75">
        <v>3948427.1599999997</v>
      </c>
      <c r="F51" s="75">
        <v>3948427.1599999997</v>
      </c>
      <c r="G51" s="75">
        <v>1184633.74</v>
      </c>
    </row>
    <row r="52" spans="1:7" x14ac:dyDescent="0.25">
      <c r="A52" s="85" t="s">
        <v>345</v>
      </c>
      <c r="B52" s="75">
        <v>1339653</v>
      </c>
      <c r="C52" s="75">
        <v>-118248.95000000001</v>
      </c>
      <c r="D52" s="75">
        <v>1221404.05</v>
      </c>
      <c r="E52" s="75">
        <v>563300</v>
      </c>
      <c r="F52" s="75">
        <v>563300</v>
      </c>
      <c r="G52" s="75">
        <v>658104.05000000005</v>
      </c>
    </row>
    <row r="53" spans="1:7" x14ac:dyDescent="0.25">
      <c r="A53" s="85" t="s">
        <v>346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347</v>
      </c>
      <c r="B54" s="75">
        <v>3250619.46</v>
      </c>
      <c r="C54" s="75">
        <v>2868623.88</v>
      </c>
      <c r="D54" s="75">
        <v>6119243.3399999999</v>
      </c>
      <c r="E54" s="75">
        <v>4733400.29</v>
      </c>
      <c r="F54" s="75">
        <v>4647397.7399999993</v>
      </c>
      <c r="G54" s="75">
        <v>1385843.05</v>
      </c>
    </row>
    <row r="55" spans="1:7" x14ac:dyDescent="0.25">
      <c r="A55" s="85" t="s">
        <v>348</v>
      </c>
      <c r="B55" s="75">
        <v>0</v>
      </c>
      <c r="C55" s="75">
        <v>36000</v>
      </c>
      <c r="D55" s="75">
        <v>36000</v>
      </c>
      <c r="E55" s="75">
        <v>0</v>
      </c>
      <c r="F55" s="75">
        <v>0</v>
      </c>
      <c r="G55" s="75">
        <v>36000</v>
      </c>
    </row>
    <row r="56" spans="1:7" x14ac:dyDescent="0.25">
      <c r="A56" s="85" t="s">
        <v>349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350</v>
      </c>
      <c r="B57" s="75">
        <v>45455.65</v>
      </c>
      <c r="C57" s="75">
        <v>305641.05</v>
      </c>
      <c r="D57" s="75">
        <v>351096.7</v>
      </c>
      <c r="E57" s="75">
        <v>209722.18</v>
      </c>
      <c r="F57" s="75">
        <v>209722.18</v>
      </c>
      <c r="G57" s="75">
        <v>141374.51999999999</v>
      </c>
    </row>
    <row r="58" spans="1:7" x14ac:dyDescent="0.25">
      <c r="A58" s="84" t="s">
        <v>351</v>
      </c>
      <c r="B58" s="83">
        <f t="shared" ref="B58:G58" si="7">SUM(B59:B61)</f>
        <v>8729662.8499999996</v>
      </c>
      <c r="C58" s="83">
        <f t="shared" si="7"/>
        <v>66000664.949999996</v>
      </c>
      <c r="D58" s="83">
        <f t="shared" si="7"/>
        <v>74730327.799999982</v>
      </c>
      <c r="E58" s="83">
        <f t="shared" si="7"/>
        <v>57104214.399999991</v>
      </c>
      <c r="F58" s="83">
        <f t="shared" si="7"/>
        <v>57104214.399999991</v>
      </c>
      <c r="G58" s="83">
        <f t="shared" si="7"/>
        <v>17626113.400000002</v>
      </c>
    </row>
    <row r="59" spans="1:7" x14ac:dyDescent="0.25">
      <c r="A59" s="85" t="s">
        <v>352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353</v>
      </c>
      <c r="B60" s="75">
        <v>8729662.8499999996</v>
      </c>
      <c r="C60" s="75">
        <v>66000664.949999996</v>
      </c>
      <c r="D60" s="75">
        <v>74730327.799999982</v>
      </c>
      <c r="E60" s="75">
        <v>57104214.399999991</v>
      </c>
      <c r="F60" s="75">
        <v>57104214.399999991</v>
      </c>
      <c r="G60" s="75">
        <v>17626113.400000002</v>
      </c>
    </row>
    <row r="61" spans="1:7" x14ac:dyDescent="0.25">
      <c r="A61" s="85" t="s">
        <v>354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ref="G61" si="8">D61-E61</f>
        <v>0</v>
      </c>
    </row>
    <row r="62" spans="1:7" x14ac:dyDescent="0.25">
      <c r="A62" s="84" t="s">
        <v>355</v>
      </c>
      <c r="B62" s="83">
        <f t="shared" ref="B62:G62" si="9">SUM(B63:B67,B69:B70)</f>
        <v>0</v>
      </c>
      <c r="C62" s="83">
        <f t="shared" si="9"/>
        <v>0</v>
      </c>
      <c r="D62" s="83">
        <f t="shared" si="9"/>
        <v>0</v>
      </c>
      <c r="E62" s="83">
        <f t="shared" si="9"/>
        <v>0</v>
      </c>
      <c r="F62" s="83">
        <f t="shared" si="9"/>
        <v>0</v>
      </c>
      <c r="G62" s="83">
        <f t="shared" si="9"/>
        <v>0</v>
      </c>
    </row>
    <row r="63" spans="1:7" x14ac:dyDescent="0.25">
      <c r="A63" s="85" t="s">
        <v>356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0">D64-E64</f>
        <v>0</v>
      </c>
    </row>
    <row r="65" spans="1:7" x14ac:dyDescent="0.25">
      <c r="A65" s="85" t="s">
        <v>358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0"/>
        <v>0</v>
      </c>
    </row>
    <row r="66" spans="1:7" x14ac:dyDescent="0.25">
      <c r="A66" s="85" t="s">
        <v>359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0"/>
        <v>0</v>
      </c>
    </row>
    <row r="67" spans="1:7" x14ac:dyDescent="0.25">
      <c r="A67" s="85" t="s">
        <v>360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0"/>
        <v>0</v>
      </c>
    </row>
    <row r="68" spans="1:7" x14ac:dyDescent="0.25">
      <c r="A68" s="85" t="s">
        <v>361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0"/>
        <v>0</v>
      </c>
    </row>
    <row r="69" spans="1:7" x14ac:dyDescent="0.25">
      <c r="A69" s="85" t="s">
        <v>362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0"/>
        <v>0</v>
      </c>
    </row>
    <row r="70" spans="1:7" x14ac:dyDescent="0.25">
      <c r="A70" s="85" t="s">
        <v>363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0"/>
        <v>0</v>
      </c>
    </row>
    <row r="71" spans="1:7" x14ac:dyDescent="0.25">
      <c r="A71" s="84" t="s">
        <v>364</v>
      </c>
      <c r="B71" s="83">
        <f t="shared" ref="B71:G71" si="11">SUM(B72:B74)</f>
        <v>0</v>
      </c>
      <c r="C71" s="83">
        <f t="shared" si="11"/>
        <v>0</v>
      </c>
      <c r="D71" s="83">
        <f t="shared" si="11"/>
        <v>0</v>
      </c>
      <c r="E71" s="83">
        <f t="shared" si="11"/>
        <v>0</v>
      </c>
      <c r="F71" s="83">
        <f t="shared" si="11"/>
        <v>0</v>
      </c>
      <c r="G71" s="83">
        <f t="shared" si="11"/>
        <v>0</v>
      </c>
    </row>
    <row r="72" spans="1:7" x14ac:dyDescent="0.25">
      <c r="A72" s="85" t="s">
        <v>365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2">D73-E73</f>
        <v>0</v>
      </c>
    </row>
    <row r="74" spans="1:7" x14ac:dyDescent="0.25">
      <c r="A74" s="85" t="s">
        <v>367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2"/>
        <v>0</v>
      </c>
    </row>
    <row r="75" spans="1:7" x14ac:dyDescent="0.25">
      <c r="A75" s="84" t="s">
        <v>368</v>
      </c>
      <c r="B75" s="83">
        <f t="shared" ref="B75:G75" si="13">SUM(B76:B82)</f>
        <v>0</v>
      </c>
      <c r="C75" s="83">
        <f t="shared" si="13"/>
        <v>0</v>
      </c>
      <c r="D75" s="83">
        <f t="shared" si="13"/>
        <v>0</v>
      </c>
      <c r="E75" s="83">
        <f t="shared" si="13"/>
        <v>0</v>
      </c>
      <c r="F75" s="83">
        <f t="shared" si="13"/>
        <v>0</v>
      </c>
      <c r="G75" s="83">
        <f t="shared" si="13"/>
        <v>0</v>
      </c>
    </row>
    <row r="76" spans="1:7" x14ac:dyDescent="0.25">
      <c r="A76" s="85" t="s">
        <v>369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4">D77-E77</f>
        <v>0</v>
      </c>
    </row>
    <row r="78" spans="1:7" x14ac:dyDescent="0.25">
      <c r="A78" s="85" t="s">
        <v>371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4"/>
        <v>0</v>
      </c>
    </row>
    <row r="79" spans="1:7" x14ac:dyDescent="0.25">
      <c r="A79" s="85" t="s">
        <v>372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4"/>
        <v>0</v>
      </c>
    </row>
    <row r="80" spans="1:7" x14ac:dyDescent="0.25">
      <c r="A80" s="85" t="s">
        <v>373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4"/>
        <v>0</v>
      </c>
    </row>
    <row r="81" spans="1:7" x14ac:dyDescent="0.25">
      <c r="A81" s="85" t="s">
        <v>374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4"/>
        <v>0</v>
      </c>
    </row>
    <row r="82" spans="1:7" x14ac:dyDescent="0.25">
      <c r="A82" s="85" t="s">
        <v>375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4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376</v>
      </c>
      <c r="B84" s="83">
        <f t="shared" ref="B84:G84" si="15">SUM(B85,B93,B103,B113,B123,B133,B137,B146,B150)</f>
        <v>2443703898.6100001</v>
      </c>
      <c r="C84" s="83">
        <f t="shared" si="15"/>
        <v>79735741.570000052</v>
      </c>
      <c r="D84" s="83">
        <f t="shared" si="15"/>
        <v>2523439640.1799994</v>
      </c>
      <c r="E84" s="83">
        <f t="shared" si="15"/>
        <v>2358199283.1699996</v>
      </c>
      <c r="F84" s="83">
        <f t="shared" si="15"/>
        <v>2341064312.4499993</v>
      </c>
      <c r="G84" s="83">
        <f t="shared" si="15"/>
        <v>165240357.00999999</v>
      </c>
    </row>
    <row r="85" spans="1:7" x14ac:dyDescent="0.25">
      <c r="A85" s="84" t="s">
        <v>303</v>
      </c>
      <c r="B85" s="83">
        <f t="shared" ref="B85:G85" si="16">SUM(B86:B92)</f>
        <v>2220142895.7999997</v>
      </c>
      <c r="C85" s="83">
        <f t="shared" si="16"/>
        <v>-41773885.829999939</v>
      </c>
      <c r="D85" s="83">
        <f t="shared" si="16"/>
        <v>2178369009.9699993</v>
      </c>
      <c r="E85" s="83">
        <f t="shared" si="16"/>
        <v>2133617318.7999997</v>
      </c>
      <c r="F85" s="83">
        <f t="shared" si="16"/>
        <v>2116856099.0599992</v>
      </c>
      <c r="G85" s="83">
        <f t="shared" si="16"/>
        <v>44751691.169999994</v>
      </c>
    </row>
    <row r="86" spans="1:7" x14ac:dyDescent="0.25">
      <c r="A86" s="85" t="s">
        <v>304</v>
      </c>
      <c r="B86" s="75">
        <v>577543815.74000013</v>
      </c>
      <c r="C86" s="75">
        <v>39277114.05999998</v>
      </c>
      <c r="D86" s="75">
        <v>616820929.79999995</v>
      </c>
      <c r="E86" s="75">
        <v>616820929.79999995</v>
      </c>
      <c r="F86" s="75">
        <v>616814514.57999992</v>
      </c>
      <c r="G86" s="75">
        <v>2.3703705664956942E-11</v>
      </c>
    </row>
    <row r="87" spans="1:7" x14ac:dyDescent="0.25">
      <c r="A87" s="85" t="s">
        <v>305</v>
      </c>
      <c r="B87" s="75">
        <v>76727363.870000049</v>
      </c>
      <c r="C87" s="75">
        <v>36638239.720000036</v>
      </c>
      <c r="D87" s="75">
        <v>113365603.58999994</v>
      </c>
      <c r="E87" s="75">
        <v>113178400.28999995</v>
      </c>
      <c r="F87" s="75">
        <v>111200310.40999995</v>
      </c>
      <c r="G87" s="75">
        <v>187203.30000000002</v>
      </c>
    </row>
    <row r="88" spans="1:7" x14ac:dyDescent="0.25">
      <c r="A88" s="85" t="s">
        <v>306</v>
      </c>
      <c r="B88" s="75">
        <v>309660939.6499992</v>
      </c>
      <c r="C88" s="75">
        <v>25871022.270000018</v>
      </c>
      <c r="D88" s="75">
        <v>335531961.92000008</v>
      </c>
      <c r="E88" s="75">
        <v>335531961.92000008</v>
      </c>
      <c r="F88" s="75">
        <v>332620547.79999977</v>
      </c>
      <c r="G88" s="75">
        <v>2.2474466732091969E-11</v>
      </c>
    </row>
    <row r="89" spans="1:7" x14ac:dyDescent="0.25">
      <c r="A89" s="85" t="s">
        <v>307</v>
      </c>
      <c r="B89" s="75">
        <v>203936857.87999994</v>
      </c>
      <c r="C89" s="75">
        <v>-32203559.730000015</v>
      </c>
      <c r="D89" s="75">
        <v>171733298.14999989</v>
      </c>
      <c r="E89" s="75">
        <v>171733298.14999989</v>
      </c>
      <c r="F89" s="75">
        <v>171733298.14999989</v>
      </c>
      <c r="G89" s="75">
        <v>3.0269120543380268E-12</v>
      </c>
    </row>
    <row r="90" spans="1:7" x14ac:dyDescent="0.25">
      <c r="A90" s="85" t="s">
        <v>308</v>
      </c>
      <c r="B90" s="75">
        <v>737912274.6900003</v>
      </c>
      <c r="C90" s="75">
        <v>-26305078.139999945</v>
      </c>
      <c r="D90" s="75">
        <v>711607196.54999959</v>
      </c>
      <c r="E90" s="75">
        <v>711607196.54999959</v>
      </c>
      <c r="F90" s="75">
        <v>699741895.78999949</v>
      </c>
      <c r="G90" s="75">
        <v>2.5771329514867602E-12</v>
      </c>
    </row>
    <row r="91" spans="1:7" x14ac:dyDescent="0.25">
      <c r="A91" s="85" t="s">
        <v>309</v>
      </c>
      <c r="B91" s="75">
        <v>106352572.25</v>
      </c>
      <c r="C91" s="75">
        <v>-106352572.25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310</v>
      </c>
      <c r="B92" s="75">
        <v>208009071.72000021</v>
      </c>
      <c r="C92" s="75">
        <v>21300948.23999998</v>
      </c>
      <c r="D92" s="75">
        <v>229310019.96000028</v>
      </c>
      <c r="E92" s="75">
        <v>184745532.09000015</v>
      </c>
      <c r="F92" s="75">
        <v>184745532.33000025</v>
      </c>
      <c r="G92" s="75">
        <v>44564487.869999997</v>
      </c>
    </row>
    <row r="93" spans="1:7" x14ac:dyDescent="0.25">
      <c r="A93" s="84" t="s">
        <v>311</v>
      </c>
      <c r="B93" s="83">
        <f t="shared" ref="B93:G93" si="17">SUM(B94:B102)</f>
        <v>40908495.649999999</v>
      </c>
      <c r="C93" s="83">
        <f t="shared" si="17"/>
        <v>3095405.9500000053</v>
      </c>
      <c r="D93" s="83">
        <f t="shared" si="17"/>
        <v>44003901.599999979</v>
      </c>
      <c r="E93" s="83">
        <f t="shared" si="17"/>
        <v>42222995.459999993</v>
      </c>
      <c r="F93" s="83">
        <f t="shared" si="17"/>
        <v>42128175.280000001</v>
      </c>
      <c r="G93" s="83">
        <f t="shared" si="17"/>
        <v>1780906.14</v>
      </c>
    </row>
    <row r="94" spans="1:7" x14ac:dyDescent="0.25">
      <c r="A94" s="85" t="s">
        <v>312</v>
      </c>
      <c r="B94" s="75">
        <v>22485607.829999998</v>
      </c>
      <c r="C94" s="75">
        <v>-4607720.799999998</v>
      </c>
      <c r="D94" s="75">
        <v>17877887.029999994</v>
      </c>
      <c r="E94" s="75">
        <v>17584277.339999996</v>
      </c>
      <c r="F94" s="75">
        <v>17584277.339999996</v>
      </c>
      <c r="G94" s="75">
        <v>293609.69000000018</v>
      </c>
    </row>
    <row r="95" spans="1:7" x14ac:dyDescent="0.25">
      <c r="A95" s="85" t="s">
        <v>313</v>
      </c>
      <c r="B95" s="75">
        <v>2423982.4500000002</v>
      </c>
      <c r="C95" s="75">
        <v>-176569.88</v>
      </c>
      <c r="D95" s="75">
        <v>2247412.5699999998</v>
      </c>
      <c r="E95" s="75">
        <v>2217412.5699999998</v>
      </c>
      <c r="F95" s="75">
        <v>2217412.5699999998</v>
      </c>
      <c r="G95" s="75">
        <v>30000</v>
      </c>
    </row>
    <row r="96" spans="1:7" x14ac:dyDescent="0.25">
      <c r="A96" s="85" t="s">
        <v>314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315</v>
      </c>
      <c r="B97" s="75">
        <v>3923072.3199999994</v>
      </c>
      <c r="C97" s="75">
        <v>1460587.9200000013</v>
      </c>
      <c r="D97" s="75">
        <v>5383660.2399999946</v>
      </c>
      <c r="E97" s="75">
        <v>4980627.2499999963</v>
      </c>
      <c r="F97" s="75">
        <v>4975164.0999999978</v>
      </c>
      <c r="G97" s="75">
        <v>403032.99</v>
      </c>
    </row>
    <row r="98" spans="1:7" x14ac:dyDescent="0.25">
      <c r="A98" s="87" t="s">
        <v>316</v>
      </c>
      <c r="B98" s="75">
        <v>2571939.9500000002</v>
      </c>
      <c r="C98" s="75">
        <v>6488886.5000000009</v>
      </c>
      <c r="D98" s="75">
        <v>9060826.4499999974</v>
      </c>
      <c r="E98" s="75">
        <v>8080118.6500000032</v>
      </c>
      <c r="F98" s="75">
        <v>8039449.0500000035</v>
      </c>
      <c r="G98" s="75">
        <v>980707.79999999981</v>
      </c>
    </row>
    <row r="99" spans="1:7" x14ac:dyDescent="0.25">
      <c r="A99" s="85" t="s">
        <v>317</v>
      </c>
      <c r="B99" s="75">
        <v>6530256.54</v>
      </c>
      <c r="C99" s="75">
        <v>-920207.47999999928</v>
      </c>
      <c r="D99" s="75">
        <v>5610049.0599999987</v>
      </c>
      <c r="E99" s="75">
        <v>5582762.6599999983</v>
      </c>
      <c r="F99" s="75">
        <v>5534749.1899999995</v>
      </c>
      <c r="G99" s="75">
        <v>27286.399999999998</v>
      </c>
    </row>
    <row r="100" spans="1:7" x14ac:dyDescent="0.25">
      <c r="A100" s="85" t="s">
        <v>318</v>
      </c>
      <c r="B100" s="75">
        <v>310329</v>
      </c>
      <c r="C100" s="75">
        <v>-53304.390000000014</v>
      </c>
      <c r="D100" s="75">
        <v>257024.61</v>
      </c>
      <c r="E100" s="75">
        <v>257024.61</v>
      </c>
      <c r="F100" s="75">
        <v>257024.61</v>
      </c>
      <c r="G100" s="75">
        <v>0</v>
      </c>
    </row>
    <row r="101" spans="1:7" x14ac:dyDescent="0.25">
      <c r="A101" s="85" t="s">
        <v>319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320</v>
      </c>
      <c r="B102" s="75">
        <v>2663307.56</v>
      </c>
      <c r="C102" s="75">
        <v>903734.08000000007</v>
      </c>
      <c r="D102" s="75">
        <v>3567041.6400000006</v>
      </c>
      <c r="E102" s="75">
        <v>3520772.3800000004</v>
      </c>
      <c r="F102" s="75">
        <v>3520098.4200000004</v>
      </c>
      <c r="G102" s="75">
        <v>46269.26</v>
      </c>
    </row>
    <row r="103" spans="1:7" x14ac:dyDescent="0.25">
      <c r="A103" s="84" t="s">
        <v>321</v>
      </c>
      <c r="B103" s="83">
        <f t="shared" ref="B103:G103" si="18">SUM(B104:B112)</f>
        <v>149974657.55000001</v>
      </c>
      <c r="C103" s="83">
        <f t="shared" si="18"/>
        <v>44063965.379999995</v>
      </c>
      <c r="D103" s="83">
        <f t="shared" si="18"/>
        <v>194038622.93000001</v>
      </c>
      <c r="E103" s="83">
        <f t="shared" si="18"/>
        <v>141413434.71000004</v>
      </c>
      <c r="F103" s="83">
        <f t="shared" si="18"/>
        <v>141207902.71000004</v>
      </c>
      <c r="G103" s="83">
        <f t="shared" si="18"/>
        <v>52625188.219999991</v>
      </c>
    </row>
    <row r="104" spans="1:7" x14ac:dyDescent="0.25">
      <c r="A104" s="85" t="s">
        <v>322</v>
      </c>
      <c r="B104" s="75">
        <v>48736061.739999995</v>
      </c>
      <c r="C104" s="75">
        <v>-12717276.940000018</v>
      </c>
      <c r="D104" s="75">
        <v>36018784.799999982</v>
      </c>
      <c r="E104" s="75">
        <v>36018784.799999982</v>
      </c>
      <c r="F104" s="75">
        <v>36018784.799999982</v>
      </c>
      <c r="G104" s="75">
        <v>2.3646862246096134E-11</v>
      </c>
    </row>
    <row r="105" spans="1:7" x14ac:dyDescent="0.25">
      <c r="A105" s="85" t="s">
        <v>323</v>
      </c>
      <c r="B105" s="75">
        <v>24710283.789999999</v>
      </c>
      <c r="C105" s="75">
        <v>698730.73000000126</v>
      </c>
      <c r="D105" s="75">
        <v>25409014.520000003</v>
      </c>
      <c r="E105" s="75">
        <v>25306477.360000007</v>
      </c>
      <c r="F105" s="75">
        <v>25285057.090000007</v>
      </c>
      <c r="G105" s="75">
        <v>102537.16</v>
      </c>
    </row>
    <row r="106" spans="1:7" x14ac:dyDescent="0.25">
      <c r="A106" s="85" t="s">
        <v>324</v>
      </c>
      <c r="B106" s="75">
        <v>1143070.18</v>
      </c>
      <c r="C106" s="75">
        <v>2321170.0300000003</v>
      </c>
      <c r="D106" s="75">
        <v>3464240.2100000009</v>
      </c>
      <c r="E106" s="75">
        <v>2141649.9699999993</v>
      </c>
      <c r="F106" s="75">
        <v>2093004.8499999992</v>
      </c>
      <c r="G106" s="75">
        <v>1322590.24</v>
      </c>
    </row>
    <row r="107" spans="1:7" x14ac:dyDescent="0.25">
      <c r="A107" s="85" t="s">
        <v>325</v>
      </c>
      <c r="B107" s="75">
        <v>8536088.5200000014</v>
      </c>
      <c r="C107" s="75">
        <v>42082164.200000003</v>
      </c>
      <c r="D107" s="75">
        <v>50618252.719999999</v>
      </c>
      <c r="E107" s="75">
        <v>919683.9600000002</v>
      </c>
      <c r="F107" s="75">
        <v>919683.9600000002</v>
      </c>
      <c r="G107" s="75">
        <v>49698568.759999998</v>
      </c>
    </row>
    <row r="108" spans="1:7" x14ac:dyDescent="0.25">
      <c r="A108" s="85" t="s">
        <v>326</v>
      </c>
      <c r="B108" s="75">
        <v>7431211.2999999998</v>
      </c>
      <c r="C108" s="75">
        <v>16598851.030000007</v>
      </c>
      <c r="D108" s="75">
        <v>24030062.330000002</v>
      </c>
      <c r="E108" s="75">
        <v>23838532.930000003</v>
      </c>
      <c r="F108" s="75">
        <v>23801233.510000005</v>
      </c>
      <c r="G108" s="75">
        <v>191529.4</v>
      </c>
    </row>
    <row r="109" spans="1:7" x14ac:dyDescent="0.25">
      <c r="A109" s="85" t="s">
        <v>327</v>
      </c>
      <c r="B109" s="75">
        <v>60000</v>
      </c>
      <c r="C109" s="75">
        <v>229398.31</v>
      </c>
      <c r="D109" s="75">
        <v>289398.31</v>
      </c>
      <c r="E109" s="75">
        <v>111398.31</v>
      </c>
      <c r="F109" s="75">
        <v>111398.31</v>
      </c>
      <c r="G109" s="75">
        <v>178000</v>
      </c>
    </row>
    <row r="110" spans="1:7" x14ac:dyDescent="0.25">
      <c r="A110" s="85" t="s">
        <v>328</v>
      </c>
      <c r="B110" s="75">
        <v>1616345.05</v>
      </c>
      <c r="C110" s="75">
        <v>2410017.8599999985</v>
      </c>
      <c r="D110" s="75">
        <v>4026362.9099999978</v>
      </c>
      <c r="E110" s="75">
        <v>3044222.44</v>
      </c>
      <c r="F110" s="75">
        <v>2946374.2499999995</v>
      </c>
      <c r="G110" s="75">
        <v>982140.47</v>
      </c>
    </row>
    <row r="111" spans="1:7" x14ac:dyDescent="0.25">
      <c r="A111" s="85" t="s">
        <v>329</v>
      </c>
      <c r="B111" s="75">
        <v>8000000</v>
      </c>
      <c r="C111" s="75">
        <v>-7664414.6500000004</v>
      </c>
      <c r="D111" s="75">
        <v>335585.35</v>
      </c>
      <c r="E111" s="75">
        <v>250763.15999999997</v>
      </c>
      <c r="F111" s="75">
        <v>250763.15999999997</v>
      </c>
      <c r="G111" s="75">
        <v>84822.19</v>
      </c>
    </row>
    <row r="112" spans="1:7" x14ac:dyDescent="0.25">
      <c r="A112" s="85" t="s">
        <v>330</v>
      </c>
      <c r="B112" s="75">
        <v>49741596.969999999</v>
      </c>
      <c r="C112" s="75">
        <v>105324.81000000349</v>
      </c>
      <c r="D112" s="75">
        <v>49846921.780000031</v>
      </c>
      <c r="E112" s="75">
        <v>49781921.780000031</v>
      </c>
      <c r="F112" s="75">
        <v>49781602.780000031</v>
      </c>
      <c r="G112" s="75">
        <v>64999.999999999993</v>
      </c>
    </row>
    <row r="113" spans="1:7" x14ac:dyDescent="0.25">
      <c r="A113" s="84" t="s">
        <v>331</v>
      </c>
      <c r="B113" s="83">
        <f t="shared" ref="B113:G113" si="19">SUM(B114:B122)</f>
        <v>0</v>
      </c>
      <c r="C113" s="83">
        <f t="shared" si="19"/>
        <v>42949564.799999997</v>
      </c>
      <c r="D113" s="83">
        <f t="shared" si="19"/>
        <v>42949564.799999997</v>
      </c>
      <c r="E113" s="83">
        <f t="shared" si="19"/>
        <v>809922.57000000007</v>
      </c>
      <c r="F113" s="83">
        <f t="shared" si="19"/>
        <v>794922.57000000007</v>
      </c>
      <c r="G113" s="83">
        <f t="shared" si="19"/>
        <v>42139642.229999997</v>
      </c>
    </row>
    <row r="114" spans="1:7" x14ac:dyDescent="0.25">
      <c r="A114" s="85" t="s">
        <v>332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25">
      <c r="A115" s="85" t="s">
        <v>333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334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25">
      <c r="A117" s="85" t="s">
        <v>335</v>
      </c>
      <c r="B117" s="75">
        <v>0</v>
      </c>
      <c r="C117" s="75">
        <v>42949564.799999997</v>
      </c>
      <c r="D117" s="75">
        <v>42949564.799999997</v>
      </c>
      <c r="E117" s="75">
        <v>809922.57000000007</v>
      </c>
      <c r="F117" s="75">
        <v>794922.57000000007</v>
      </c>
      <c r="G117" s="75">
        <v>42139642.229999997</v>
      </c>
    </row>
    <row r="118" spans="1:7" x14ac:dyDescent="0.25">
      <c r="A118" s="85" t="s">
        <v>336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337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338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339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340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341</v>
      </c>
      <c r="B123" s="83">
        <f t="shared" ref="B123:G123" si="20">SUM(B124:B132)</f>
        <v>11000000</v>
      </c>
      <c r="C123" s="83">
        <f t="shared" si="20"/>
        <v>-4111186.79</v>
      </c>
      <c r="D123" s="83">
        <f t="shared" si="20"/>
        <v>6888813.21</v>
      </c>
      <c r="E123" s="83">
        <f t="shared" si="20"/>
        <v>3622965.9699999997</v>
      </c>
      <c r="F123" s="83">
        <f t="shared" si="20"/>
        <v>3564567.17</v>
      </c>
      <c r="G123" s="83">
        <f t="shared" si="20"/>
        <v>3265847.2399999998</v>
      </c>
    </row>
    <row r="124" spans="1:7" x14ac:dyDescent="0.25">
      <c r="A124" s="85" t="s">
        <v>342</v>
      </c>
      <c r="B124" s="75">
        <v>0</v>
      </c>
      <c r="C124" s="75">
        <v>2227722.38</v>
      </c>
      <c r="D124" s="75">
        <v>2227722.38</v>
      </c>
      <c r="E124" s="75">
        <v>1366022.3599999999</v>
      </c>
      <c r="F124" s="75">
        <v>1337528.3599999999</v>
      </c>
      <c r="G124" s="75">
        <v>861700.02</v>
      </c>
    </row>
    <row r="125" spans="1:7" x14ac:dyDescent="0.25">
      <c r="A125" s="85" t="s">
        <v>343</v>
      </c>
      <c r="B125" s="75">
        <v>0</v>
      </c>
      <c r="C125" s="75">
        <v>65708</v>
      </c>
      <c r="D125" s="75">
        <v>65708</v>
      </c>
      <c r="E125" s="75">
        <v>52708</v>
      </c>
      <c r="F125" s="75">
        <v>52708</v>
      </c>
      <c r="G125" s="75">
        <v>13000</v>
      </c>
    </row>
    <row r="126" spans="1:7" x14ac:dyDescent="0.25">
      <c r="A126" s="85" t="s">
        <v>344</v>
      </c>
      <c r="B126" s="75">
        <v>11000000</v>
      </c>
      <c r="C126" s="75">
        <v>-6791887.9699999997</v>
      </c>
      <c r="D126" s="75">
        <v>4208112.03</v>
      </c>
      <c r="E126" s="75">
        <v>2177944.21</v>
      </c>
      <c r="F126" s="75">
        <v>2148039.41</v>
      </c>
      <c r="G126" s="75">
        <v>2030167.82</v>
      </c>
    </row>
    <row r="127" spans="1:7" x14ac:dyDescent="0.25">
      <c r="A127" s="85" t="s">
        <v>345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25">
      <c r="A128" s="85" t="s">
        <v>346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25">
      <c r="A129" s="85" t="s">
        <v>347</v>
      </c>
      <c r="B129" s="75">
        <v>0</v>
      </c>
      <c r="C129" s="75">
        <v>52266.8</v>
      </c>
      <c r="D129" s="75">
        <v>52266.8</v>
      </c>
      <c r="E129" s="75">
        <v>26291.4</v>
      </c>
      <c r="F129" s="75">
        <v>26291.4</v>
      </c>
      <c r="G129" s="75">
        <v>25975.399999999998</v>
      </c>
    </row>
    <row r="130" spans="1:7" x14ac:dyDescent="0.25">
      <c r="A130" s="85" t="s">
        <v>348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349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350</v>
      </c>
      <c r="B132" s="75">
        <v>0</v>
      </c>
      <c r="C132" s="75">
        <v>335004</v>
      </c>
      <c r="D132" s="75">
        <v>335004</v>
      </c>
      <c r="E132" s="75">
        <v>0</v>
      </c>
      <c r="F132" s="75">
        <v>0</v>
      </c>
      <c r="G132" s="75">
        <v>335004</v>
      </c>
    </row>
    <row r="133" spans="1:7" x14ac:dyDescent="0.25">
      <c r="A133" s="84" t="s">
        <v>351</v>
      </c>
      <c r="B133" s="83">
        <f t="shared" ref="B133:G133" si="21">SUM(B134:B136)</f>
        <v>21677849.609999999</v>
      </c>
      <c r="C133" s="83">
        <f t="shared" si="21"/>
        <v>35511878.059999995</v>
      </c>
      <c r="D133" s="83">
        <f t="shared" si="21"/>
        <v>57189727.669999994</v>
      </c>
      <c r="E133" s="83">
        <f t="shared" si="21"/>
        <v>36512645.659999996</v>
      </c>
      <c r="F133" s="83">
        <f t="shared" si="21"/>
        <v>36512645.659999996</v>
      </c>
      <c r="G133" s="83">
        <f t="shared" si="21"/>
        <v>20677082.009999998</v>
      </c>
    </row>
    <row r="134" spans="1:7" x14ac:dyDescent="0.25">
      <c r="A134" s="85" t="s">
        <v>352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353</v>
      </c>
      <c r="B135" s="75">
        <v>21677849.609999999</v>
      </c>
      <c r="C135" s="75">
        <v>35511878.059999995</v>
      </c>
      <c r="D135" s="75">
        <v>57189727.669999994</v>
      </c>
      <c r="E135" s="75">
        <v>36512645.659999996</v>
      </c>
      <c r="F135" s="75">
        <v>36512645.659999996</v>
      </c>
      <c r="G135" s="75">
        <v>20677082.009999998</v>
      </c>
    </row>
    <row r="136" spans="1:7" x14ac:dyDescent="0.25">
      <c r="A136" s="85" t="s">
        <v>354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ref="G136" si="22">D136-E136</f>
        <v>0</v>
      </c>
    </row>
    <row r="137" spans="1:7" x14ac:dyDescent="0.25">
      <c r="A137" s="84" t="s">
        <v>355</v>
      </c>
      <c r="B137" s="83">
        <f t="shared" ref="B137:G137" si="23">SUM(B138:B142,B144:B145)</f>
        <v>0</v>
      </c>
      <c r="C137" s="83">
        <f t="shared" si="23"/>
        <v>0</v>
      </c>
      <c r="D137" s="83">
        <f t="shared" si="23"/>
        <v>0</v>
      </c>
      <c r="E137" s="83">
        <f t="shared" si="23"/>
        <v>0</v>
      </c>
      <c r="F137" s="83">
        <f t="shared" si="23"/>
        <v>0</v>
      </c>
      <c r="G137" s="83">
        <f t="shared" si="23"/>
        <v>0</v>
      </c>
    </row>
    <row r="138" spans="1:7" x14ac:dyDescent="0.25">
      <c r="A138" s="85" t="s">
        <v>356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4">D139-E139</f>
        <v>0</v>
      </c>
    </row>
    <row r="140" spans="1:7" x14ac:dyDescent="0.25">
      <c r="A140" s="85" t="s">
        <v>358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4"/>
        <v>0</v>
      </c>
    </row>
    <row r="141" spans="1:7" x14ac:dyDescent="0.25">
      <c r="A141" s="85" t="s">
        <v>359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4"/>
        <v>0</v>
      </c>
    </row>
    <row r="142" spans="1:7" x14ac:dyDescent="0.25">
      <c r="A142" s="85" t="s">
        <v>360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4"/>
        <v>0</v>
      </c>
    </row>
    <row r="143" spans="1:7" x14ac:dyDescent="0.25">
      <c r="A143" s="85" t="s">
        <v>361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4"/>
        <v>0</v>
      </c>
    </row>
    <row r="144" spans="1:7" x14ac:dyDescent="0.25">
      <c r="A144" s="85" t="s">
        <v>362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4"/>
        <v>0</v>
      </c>
    </row>
    <row r="145" spans="1:7" x14ac:dyDescent="0.25">
      <c r="A145" s="85" t="s">
        <v>363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4"/>
        <v>0</v>
      </c>
    </row>
    <row r="146" spans="1:7" x14ac:dyDescent="0.25">
      <c r="A146" s="84" t="s">
        <v>364</v>
      </c>
      <c r="B146" s="83">
        <f t="shared" ref="B146:G146" si="25">SUM(B147:B149)</f>
        <v>0</v>
      </c>
      <c r="C146" s="83">
        <f t="shared" si="25"/>
        <v>0</v>
      </c>
      <c r="D146" s="83">
        <f t="shared" si="25"/>
        <v>0</v>
      </c>
      <c r="E146" s="83">
        <f t="shared" si="25"/>
        <v>0</v>
      </c>
      <c r="F146" s="83">
        <f t="shared" si="25"/>
        <v>0</v>
      </c>
      <c r="G146" s="83">
        <f t="shared" si="25"/>
        <v>0</v>
      </c>
    </row>
    <row r="147" spans="1:7" x14ac:dyDescent="0.25">
      <c r="A147" s="85" t="s">
        <v>365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6">D148-E148</f>
        <v>0</v>
      </c>
    </row>
    <row r="149" spans="1:7" x14ac:dyDescent="0.25">
      <c r="A149" s="85" t="s">
        <v>367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6"/>
        <v>0</v>
      </c>
    </row>
    <row r="150" spans="1:7" x14ac:dyDescent="0.25">
      <c r="A150" s="84" t="s">
        <v>368</v>
      </c>
      <c r="B150" s="83">
        <f t="shared" ref="B150:G150" si="27">SUM(B151:B157)</f>
        <v>0</v>
      </c>
      <c r="C150" s="83">
        <f t="shared" si="27"/>
        <v>0</v>
      </c>
      <c r="D150" s="83">
        <f t="shared" si="27"/>
        <v>0</v>
      </c>
      <c r="E150" s="83">
        <f t="shared" si="27"/>
        <v>0</v>
      </c>
      <c r="F150" s="83">
        <f t="shared" si="27"/>
        <v>0</v>
      </c>
      <c r="G150" s="83">
        <f t="shared" si="27"/>
        <v>0</v>
      </c>
    </row>
    <row r="151" spans="1:7" x14ac:dyDescent="0.25">
      <c r="A151" s="85" t="s">
        <v>369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28">D152-E152</f>
        <v>0</v>
      </c>
    </row>
    <row r="153" spans="1:7" x14ac:dyDescent="0.25">
      <c r="A153" s="85" t="s">
        <v>371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28"/>
        <v>0</v>
      </c>
    </row>
    <row r="154" spans="1:7" x14ac:dyDescent="0.25">
      <c r="A154" s="87" t="s">
        <v>372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28"/>
        <v>0</v>
      </c>
    </row>
    <row r="155" spans="1:7" x14ac:dyDescent="0.25">
      <c r="A155" s="85" t="s">
        <v>373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28"/>
        <v>0</v>
      </c>
    </row>
    <row r="156" spans="1:7" x14ac:dyDescent="0.25">
      <c r="A156" s="85" t="s">
        <v>374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28"/>
        <v>0</v>
      </c>
    </row>
    <row r="157" spans="1:7" x14ac:dyDescent="0.25">
      <c r="A157" s="85" t="s">
        <v>375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28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377</v>
      </c>
      <c r="B159" s="90">
        <f t="shared" ref="B159:G159" si="29">B9+B84</f>
        <v>4411404658.6099997</v>
      </c>
      <c r="C159" s="90">
        <f t="shared" si="29"/>
        <v>445550303.2700001</v>
      </c>
      <c r="D159" s="90">
        <f t="shared" si="29"/>
        <v>4856954961.8799992</v>
      </c>
      <c r="E159" s="90">
        <f t="shared" si="29"/>
        <v>4295254527.4400005</v>
      </c>
      <c r="F159" s="90">
        <f t="shared" si="29"/>
        <v>4194491483.1899991</v>
      </c>
      <c r="G159" s="90">
        <f t="shared" si="29"/>
        <v>561700434.43999994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48:F48 B59:G59 B58:F58 B63:G70 B62:F62 B71:F85 B103:C103 B93:C93 E93:F93 B43:G47 B61:G61 B113:F113 B123:F123 B133:F134 B136:F159 E103:F103" unlockedFormula="1"/>
    <ignoredError sqref="G18 G28 G38 G48 G58 G62 G71:G85 G93 G103 G113 G123 G133:G134 G136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31" sqref="B3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0" t="s">
        <v>378</v>
      </c>
      <c r="B1" s="181"/>
      <c r="C1" s="181"/>
      <c r="D1" s="181"/>
      <c r="E1" s="181"/>
      <c r="F1" s="181"/>
      <c r="G1" s="182"/>
    </row>
    <row r="2" spans="1:7" ht="15" customHeight="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295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379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5" t="s">
        <v>4</v>
      </c>
      <c r="B7" s="177" t="s">
        <v>297</v>
      </c>
      <c r="C7" s="177"/>
      <c r="D7" s="177"/>
      <c r="E7" s="177"/>
      <c r="F7" s="177"/>
      <c r="G7" s="179" t="s">
        <v>298</v>
      </c>
    </row>
    <row r="8" spans="1:7" ht="30" x14ac:dyDescent="0.25">
      <c r="A8" s="176"/>
      <c r="B8" s="25" t="s">
        <v>203</v>
      </c>
      <c r="C8" s="7" t="s">
        <v>229</v>
      </c>
      <c r="D8" s="25" t="s">
        <v>230</v>
      </c>
      <c r="E8" s="25" t="s">
        <v>188</v>
      </c>
      <c r="F8" s="25" t="s">
        <v>204</v>
      </c>
      <c r="G8" s="178"/>
    </row>
    <row r="9" spans="1:7" ht="15.75" customHeight="1" x14ac:dyDescent="0.25">
      <c r="A9" s="26" t="s">
        <v>380</v>
      </c>
      <c r="B9" s="30">
        <f>SUM(B10:B17)</f>
        <v>1967700759.9999993</v>
      </c>
      <c r="C9" s="30">
        <f t="shared" ref="C9:G9" si="0">SUM(C10:C17)</f>
        <v>365814561.70000029</v>
      </c>
      <c r="D9" s="30">
        <f t="shared" si="0"/>
        <v>2333515321.7000012</v>
      </c>
      <c r="E9" s="30">
        <f t="shared" si="0"/>
        <v>1937055244.2700009</v>
      </c>
      <c r="F9" s="30">
        <f t="shared" si="0"/>
        <v>1853427170.7400002</v>
      </c>
      <c r="G9" s="30">
        <f t="shared" si="0"/>
        <v>396460077.43000001</v>
      </c>
    </row>
    <row r="10" spans="1:7" x14ac:dyDescent="0.25">
      <c r="A10" s="63" t="s">
        <v>381</v>
      </c>
      <c r="B10" s="75">
        <v>1280792281.23</v>
      </c>
      <c r="C10" s="75">
        <v>177199530.5800004</v>
      </c>
      <c r="D10" s="75">
        <v>1457991811.8100004</v>
      </c>
      <c r="E10" s="75">
        <v>1170561362.5799999</v>
      </c>
      <c r="F10" s="75">
        <v>1092350207.3999994</v>
      </c>
      <c r="G10" s="75">
        <v>287430449.22999996</v>
      </c>
    </row>
    <row r="11" spans="1:7" x14ac:dyDescent="0.25">
      <c r="A11" s="63" t="s">
        <v>382</v>
      </c>
      <c r="B11" s="75">
        <v>240155994.89999944</v>
      </c>
      <c r="C11" s="75">
        <v>78568522.029999942</v>
      </c>
      <c r="D11" s="75">
        <v>318724516.93000042</v>
      </c>
      <c r="E11" s="75">
        <v>275342041.46000046</v>
      </c>
      <c r="F11" s="75">
        <v>273750798.21000046</v>
      </c>
      <c r="G11" s="75">
        <v>43382475.470000014</v>
      </c>
    </row>
    <row r="12" spans="1:7" x14ac:dyDescent="0.25">
      <c r="A12" s="63" t="s">
        <v>383</v>
      </c>
      <c r="B12" s="75">
        <v>120127400.00999998</v>
      </c>
      <c r="C12" s="75">
        <v>47331974.689999938</v>
      </c>
      <c r="D12" s="75">
        <v>167459374.69999993</v>
      </c>
      <c r="E12" s="75">
        <v>137430877.02000028</v>
      </c>
      <c r="F12" s="75">
        <v>136827262.1500003</v>
      </c>
      <c r="G12" s="75">
        <v>30028497.680000007</v>
      </c>
    </row>
    <row r="13" spans="1:7" x14ac:dyDescent="0.25">
      <c r="A13" s="63" t="s">
        <v>384</v>
      </c>
      <c r="B13" s="75">
        <v>101994668.87000009</v>
      </c>
      <c r="C13" s="75">
        <v>23080735.850000013</v>
      </c>
      <c r="D13" s="75">
        <v>125075404.72000009</v>
      </c>
      <c r="E13" s="75">
        <v>116854487.31000014</v>
      </c>
      <c r="F13" s="75">
        <v>115147594.1800001</v>
      </c>
      <c r="G13" s="75">
        <v>8220917.410000002</v>
      </c>
    </row>
    <row r="14" spans="1:7" x14ac:dyDescent="0.25">
      <c r="A14" s="63" t="s">
        <v>385</v>
      </c>
      <c r="B14" s="75">
        <v>65056134.31000001</v>
      </c>
      <c r="C14" s="75">
        <v>14809487.059999995</v>
      </c>
      <c r="D14" s="75">
        <v>79865621.37000002</v>
      </c>
      <c r="E14" s="75">
        <v>71935456.039999917</v>
      </c>
      <c r="F14" s="75">
        <v>71783542.639999956</v>
      </c>
      <c r="G14" s="75">
        <v>7930165.3299999954</v>
      </c>
    </row>
    <row r="15" spans="1:7" x14ac:dyDescent="0.25">
      <c r="A15" s="63" t="s">
        <v>386</v>
      </c>
      <c r="B15" s="75">
        <v>159574280.67999974</v>
      </c>
      <c r="C15" s="75">
        <v>24824311.489999976</v>
      </c>
      <c r="D15" s="75">
        <v>184398592.17000043</v>
      </c>
      <c r="E15" s="75">
        <v>164931019.86000019</v>
      </c>
      <c r="F15" s="75">
        <v>163567766.16000021</v>
      </c>
      <c r="G15" s="75">
        <v>19467572.309999984</v>
      </c>
    </row>
    <row r="16" spans="1:7" x14ac:dyDescent="0.25">
      <c r="A16" s="63" t="s">
        <v>387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388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389</v>
      </c>
      <c r="B19" s="4">
        <f>SUM(B20:B27)</f>
        <v>2443703898.6100001</v>
      </c>
      <c r="C19" s="4">
        <f t="shared" ref="C19:G19" si="1">SUM(C20:C27)</f>
        <v>79735741.570000142</v>
      </c>
      <c r="D19" s="4">
        <f t="shared" si="1"/>
        <v>2523439640.1799974</v>
      </c>
      <c r="E19" s="4">
        <f t="shared" si="1"/>
        <v>2358199283.1699977</v>
      </c>
      <c r="F19" s="4">
        <f t="shared" si="1"/>
        <v>2341064312.4499984</v>
      </c>
      <c r="G19" s="4">
        <f t="shared" si="1"/>
        <v>165240357.00999999</v>
      </c>
    </row>
    <row r="20" spans="1:7" x14ac:dyDescent="0.25">
      <c r="A20" s="63" t="s">
        <v>381</v>
      </c>
      <c r="B20" s="75">
        <v>612569866.00000012</v>
      </c>
      <c r="C20" s="75">
        <v>-254680785.50999996</v>
      </c>
      <c r="D20" s="75">
        <v>357889080.48999989</v>
      </c>
      <c r="E20" s="75">
        <v>267204234.90999988</v>
      </c>
      <c r="F20" s="75">
        <v>263684119.69999999</v>
      </c>
      <c r="G20" s="75">
        <v>90684845.579999998</v>
      </c>
    </row>
    <row r="21" spans="1:7" x14ac:dyDescent="0.25">
      <c r="A21" s="63" t="s">
        <v>382</v>
      </c>
      <c r="B21" s="75">
        <v>771641869.58000004</v>
      </c>
      <c r="C21" s="75">
        <v>105934707.27999988</v>
      </c>
      <c r="D21" s="75">
        <v>877576576.8599987</v>
      </c>
      <c r="E21" s="75">
        <v>854300761.88999844</v>
      </c>
      <c r="F21" s="75">
        <v>847843034.23999882</v>
      </c>
      <c r="G21" s="75">
        <v>23275814.970000006</v>
      </c>
    </row>
    <row r="22" spans="1:7" x14ac:dyDescent="0.25">
      <c r="A22" s="63" t="s">
        <v>383</v>
      </c>
      <c r="B22" s="75">
        <v>294427420.56999975</v>
      </c>
      <c r="C22" s="75">
        <v>73589575.840000123</v>
      </c>
      <c r="D22" s="75">
        <v>368016996.40999961</v>
      </c>
      <c r="E22" s="75">
        <v>349386509.55999982</v>
      </c>
      <c r="F22" s="75">
        <v>347990048.20999998</v>
      </c>
      <c r="G22" s="75">
        <v>18630486.849999998</v>
      </c>
    </row>
    <row r="23" spans="1:7" x14ac:dyDescent="0.25">
      <c r="A23" s="63" t="s">
        <v>384</v>
      </c>
      <c r="B23" s="75">
        <v>270269363.72000021</v>
      </c>
      <c r="C23" s="75">
        <v>76604858.260000095</v>
      </c>
      <c r="D23" s="75">
        <v>346874221.9799993</v>
      </c>
      <c r="E23" s="75">
        <v>330362365.68999916</v>
      </c>
      <c r="F23" s="75">
        <v>328022099.51999915</v>
      </c>
      <c r="G23" s="75">
        <v>16511856.290000005</v>
      </c>
    </row>
    <row r="24" spans="1:7" x14ac:dyDescent="0.25">
      <c r="A24" s="63" t="s">
        <v>385</v>
      </c>
      <c r="B24" s="75">
        <v>178963560.41000003</v>
      </c>
      <c r="C24" s="75">
        <v>32789856.459999982</v>
      </c>
      <c r="D24" s="75">
        <v>211753416.87000003</v>
      </c>
      <c r="E24" s="75">
        <v>202139644.13999999</v>
      </c>
      <c r="F24" s="75">
        <v>200903714.47000012</v>
      </c>
      <c r="G24" s="75">
        <v>9613772.7299999986</v>
      </c>
    </row>
    <row r="25" spans="1:7" x14ac:dyDescent="0.25">
      <c r="A25" s="63" t="s">
        <v>386</v>
      </c>
      <c r="B25" s="75">
        <v>315831818.33000004</v>
      </c>
      <c r="C25" s="75">
        <v>45497529.240000024</v>
      </c>
      <c r="D25" s="75">
        <v>361329347.57000035</v>
      </c>
      <c r="E25" s="75">
        <v>354805766.98000032</v>
      </c>
      <c r="F25" s="75">
        <v>352621296.31000024</v>
      </c>
      <c r="G25" s="75">
        <v>6523580.5899999999</v>
      </c>
    </row>
    <row r="26" spans="1:7" x14ac:dyDescent="0.25">
      <c r="A26" s="63" t="s">
        <v>387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377</v>
      </c>
      <c r="B29" s="4">
        <f>SUM(B19,B9)</f>
        <v>4411404658.6099997</v>
      </c>
      <c r="C29" s="4">
        <f t="shared" ref="C29:G29" si="2">SUM(C19,C9)</f>
        <v>445550303.27000046</v>
      </c>
      <c r="D29" s="4">
        <f t="shared" si="2"/>
        <v>4856954961.8799992</v>
      </c>
      <c r="E29" s="4">
        <f t="shared" si="2"/>
        <v>4295254527.4399986</v>
      </c>
      <c r="F29" s="4">
        <f t="shared" si="2"/>
        <v>4194491483.1899986</v>
      </c>
      <c r="G29" s="4">
        <f t="shared" si="2"/>
        <v>561700434.44000006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34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390</v>
      </c>
      <c r="B1" s="184"/>
      <c r="C1" s="184"/>
      <c r="D1" s="184"/>
      <c r="E1" s="184"/>
      <c r="F1" s="184"/>
      <c r="G1" s="184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391</v>
      </c>
      <c r="B3" s="114"/>
      <c r="C3" s="114"/>
      <c r="D3" s="114"/>
      <c r="E3" s="114"/>
      <c r="F3" s="114"/>
      <c r="G3" s="115"/>
    </row>
    <row r="4" spans="1:7" x14ac:dyDescent="0.25">
      <c r="A4" s="113" t="s">
        <v>392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5" t="s">
        <v>4</v>
      </c>
      <c r="B7" s="171" t="s">
        <v>297</v>
      </c>
      <c r="C7" s="172"/>
      <c r="D7" s="172"/>
      <c r="E7" s="172"/>
      <c r="F7" s="173"/>
      <c r="G7" s="179" t="s">
        <v>298</v>
      </c>
    </row>
    <row r="8" spans="1:7" ht="30" x14ac:dyDescent="0.25">
      <c r="A8" s="176"/>
      <c r="B8" s="25" t="s">
        <v>203</v>
      </c>
      <c r="C8" s="7" t="s">
        <v>393</v>
      </c>
      <c r="D8" s="25" t="s">
        <v>300</v>
      </c>
      <c r="E8" s="25" t="s">
        <v>188</v>
      </c>
      <c r="F8" s="32" t="s">
        <v>204</v>
      </c>
      <c r="G8" s="178"/>
    </row>
    <row r="9" spans="1:7" ht="16.5" customHeight="1" x14ac:dyDescent="0.25">
      <c r="A9" s="26" t="s">
        <v>394</v>
      </c>
      <c r="B9" s="30">
        <f>SUM(B10,B19,B27,B37)</f>
        <v>1967700759.9999981</v>
      </c>
      <c r="C9" s="30">
        <f t="shared" ref="C9:G9" si="0">SUM(C10,C19,C27,C37)</f>
        <v>365814561.70000309</v>
      </c>
      <c r="D9" s="30">
        <f t="shared" si="0"/>
        <v>2333515321.6999989</v>
      </c>
      <c r="E9" s="30">
        <f t="shared" si="0"/>
        <v>1937055244.2699964</v>
      </c>
      <c r="F9" s="30">
        <f t="shared" si="0"/>
        <v>1853427170.7399976</v>
      </c>
      <c r="G9" s="30">
        <f t="shared" si="0"/>
        <v>396460077.43000031</v>
      </c>
    </row>
    <row r="10" spans="1:7" ht="15" customHeight="1" x14ac:dyDescent="0.25">
      <c r="A10" s="58" t="s">
        <v>395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398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399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404</v>
      </c>
      <c r="B19" s="47">
        <f>SUM(B20:B26)</f>
        <v>1920506186.559998</v>
      </c>
      <c r="C19" s="47">
        <f t="shared" ref="C19:G19" si="2">SUM(C20:C26)</f>
        <v>350378284.01000309</v>
      </c>
      <c r="D19" s="47">
        <f t="shared" si="2"/>
        <v>2270884470.5699987</v>
      </c>
      <c r="E19" s="47">
        <f t="shared" si="2"/>
        <v>1881954832.9299965</v>
      </c>
      <c r="F19" s="47">
        <f t="shared" si="2"/>
        <v>1798943496.3299975</v>
      </c>
      <c r="G19" s="47">
        <f t="shared" si="2"/>
        <v>388929637.64000028</v>
      </c>
    </row>
    <row r="20" spans="1:7" x14ac:dyDescent="0.25">
      <c r="A20" s="77" t="s">
        <v>405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407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408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409</v>
      </c>
      <c r="B24" s="47">
        <v>1920506186.559998</v>
      </c>
      <c r="C24" s="47">
        <v>350378284.01000309</v>
      </c>
      <c r="D24" s="47">
        <v>2270884470.5699987</v>
      </c>
      <c r="E24" s="47">
        <v>1881954832.9299965</v>
      </c>
      <c r="F24" s="47">
        <v>1798943496.3299975</v>
      </c>
      <c r="G24" s="47">
        <v>388929637.64000028</v>
      </c>
    </row>
    <row r="25" spans="1:7" x14ac:dyDescent="0.25">
      <c r="A25" s="77" t="s">
        <v>410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412</v>
      </c>
      <c r="B27" s="47">
        <f>SUM(B28:B36)</f>
        <v>47194573.440000005</v>
      </c>
      <c r="C27" s="47">
        <f t="shared" ref="C27:G27" si="3">SUM(C28:C36)</f>
        <v>15436277.689999996</v>
      </c>
      <c r="D27" s="47">
        <f t="shared" si="3"/>
        <v>62630851.12999998</v>
      </c>
      <c r="E27" s="47">
        <f t="shared" si="3"/>
        <v>55100411.340000004</v>
      </c>
      <c r="F27" s="47">
        <f t="shared" si="3"/>
        <v>54483674.410000019</v>
      </c>
      <c r="G27" s="47">
        <f t="shared" si="3"/>
        <v>7530439.7899999954</v>
      </c>
    </row>
    <row r="28" spans="1:7" x14ac:dyDescent="0.25">
      <c r="A28" s="80" t="s">
        <v>413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419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420</v>
      </c>
      <c r="B35" s="47">
        <v>47194573.440000005</v>
      </c>
      <c r="C35" s="47">
        <v>15436277.689999996</v>
      </c>
      <c r="D35" s="47">
        <v>62630851.12999998</v>
      </c>
      <c r="E35" s="47">
        <v>55100411.340000004</v>
      </c>
      <c r="F35" s="47">
        <v>54483674.410000019</v>
      </c>
      <c r="G35" s="47">
        <v>7530439.7899999954</v>
      </c>
    </row>
    <row r="36" spans="1:7" ht="14.45" customHeight="1" x14ac:dyDescent="0.25">
      <c r="A36" s="77" t="s">
        <v>421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422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427</v>
      </c>
      <c r="B43" s="4">
        <f>SUM(B44,B53,B61,B71)</f>
        <v>2443703898.6099992</v>
      </c>
      <c r="C43" s="4">
        <f t="shared" ref="C43:G43" si="5">SUM(C44,C53,C61,C71)</f>
        <v>79735741.569999784</v>
      </c>
      <c r="D43" s="4">
        <f t="shared" si="5"/>
        <v>2523439640.1799994</v>
      </c>
      <c r="E43" s="4">
        <f t="shared" si="5"/>
        <v>2358199283.1700029</v>
      </c>
      <c r="F43" s="4">
        <f t="shared" si="5"/>
        <v>2341064312.4500036</v>
      </c>
      <c r="G43" s="4">
        <f t="shared" si="5"/>
        <v>165240357.00999999</v>
      </c>
    </row>
    <row r="44" spans="1:7" x14ac:dyDescent="0.25">
      <c r="A44" s="58" t="s">
        <v>395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399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404</v>
      </c>
      <c r="B53" s="47">
        <f>SUM(B54:B60)</f>
        <v>2291569375.1699991</v>
      </c>
      <c r="C53" s="47">
        <f t="shared" ref="C53:G53" si="7">SUM(C54:C60)</f>
        <v>-11085966.350000061</v>
      </c>
      <c r="D53" s="47">
        <f t="shared" si="7"/>
        <v>2280483408.8199997</v>
      </c>
      <c r="E53" s="47">
        <f t="shared" si="7"/>
        <v>2182203443.8300033</v>
      </c>
      <c r="F53" s="47">
        <f t="shared" si="7"/>
        <v>2165462161.5000038</v>
      </c>
      <c r="G53" s="47">
        <f t="shared" si="7"/>
        <v>98279964.99000001</v>
      </c>
    </row>
    <row r="54" spans="1:7" x14ac:dyDescent="0.25">
      <c r="A54" s="80" t="s">
        <v>405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409</v>
      </c>
      <c r="B58" s="47">
        <v>2291569375.1699991</v>
      </c>
      <c r="C58" s="47">
        <v>-11085966.350000061</v>
      </c>
      <c r="D58" s="47">
        <v>2280483408.8199997</v>
      </c>
      <c r="E58" s="47">
        <v>2182203443.8300033</v>
      </c>
      <c r="F58" s="47">
        <v>2165462161.5000038</v>
      </c>
      <c r="G58" s="47">
        <v>98279964.99000001</v>
      </c>
    </row>
    <row r="59" spans="1:7" x14ac:dyDescent="0.25">
      <c r="A59" s="80" t="s">
        <v>410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412</v>
      </c>
      <c r="B61" s="47">
        <f>SUM(B62:B70)</f>
        <v>152134523.43999988</v>
      </c>
      <c r="C61" s="47">
        <f t="shared" ref="C61:G61" si="8">SUM(C62:C70)</f>
        <v>90821707.919999853</v>
      </c>
      <c r="D61" s="47">
        <f t="shared" si="8"/>
        <v>242956231.35999984</v>
      </c>
      <c r="E61" s="47">
        <f t="shared" si="8"/>
        <v>175995839.33999977</v>
      </c>
      <c r="F61" s="47">
        <f t="shared" si="8"/>
        <v>175602150.94999993</v>
      </c>
      <c r="G61" s="47">
        <f t="shared" si="8"/>
        <v>66960392.019999988</v>
      </c>
    </row>
    <row r="62" spans="1:7" x14ac:dyDescent="0.25">
      <c r="A62" s="80" t="s">
        <v>413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419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420</v>
      </c>
      <c r="B69" s="47">
        <v>152134523.43999988</v>
      </c>
      <c r="C69" s="47">
        <v>90821707.919999853</v>
      </c>
      <c r="D69" s="47">
        <v>242956231.35999984</v>
      </c>
      <c r="E69" s="47">
        <v>175995839.33999977</v>
      </c>
      <c r="F69" s="47">
        <v>175602150.94999993</v>
      </c>
      <c r="G69" s="47">
        <v>66960392.019999988</v>
      </c>
    </row>
    <row r="70" spans="1:7" x14ac:dyDescent="0.25">
      <c r="A70" s="80" t="s">
        <v>421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422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377</v>
      </c>
      <c r="B77" s="4">
        <f>B43+B9</f>
        <v>4411404658.6099968</v>
      </c>
      <c r="C77" s="4">
        <f t="shared" ref="C77:G77" si="10">C43+C9</f>
        <v>445550303.27000284</v>
      </c>
      <c r="D77" s="4">
        <f t="shared" si="10"/>
        <v>4856954961.8799982</v>
      </c>
      <c r="E77" s="4">
        <f t="shared" si="10"/>
        <v>4295254527.4399996</v>
      </c>
      <c r="F77" s="4">
        <f t="shared" si="10"/>
        <v>4194491483.1900015</v>
      </c>
      <c r="G77" s="4">
        <f t="shared" si="10"/>
        <v>561700434.4400003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3 B25:G34 B36:G57 B59:G68 B7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8"/>
  <sheetViews>
    <sheetView showGridLines="0" zoomScale="75" zoomScaleNormal="75" workbookViewId="0">
      <selection activeCell="B38" sqref="B36:G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0" t="s">
        <v>428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295</v>
      </c>
      <c r="B3" s="114"/>
      <c r="C3" s="114"/>
      <c r="D3" s="114"/>
      <c r="E3" s="114"/>
      <c r="F3" s="114"/>
      <c r="G3" s="115"/>
    </row>
    <row r="4" spans="1:7" x14ac:dyDescent="0.25">
      <c r="A4" s="113" t="s">
        <v>429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5" t="s">
        <v>4</v>
      </c>
      <c r="B7" s="178" t="s">
        <v>297</v>
      </c>
      <c r="C7" s="178"/>
      <c r="D7" s="178"/>
      <c r="E7" s="178"/>
      <c r="F7" s="178"/>
      <c r="G7" s="178" t="s">
        <v>298</v>
      </c>
    </row>
    <row r="8" spans="1:7" ht="30" x14ac:dyDescent="0.25">
      <c r="A8" s="176"/>
      <c r="B8" s="7" t="s">
        <v>203</v>
      </c>
      <c r="C8" s="33" t="s">
        <v>393</v>
      </c>
      <c r="D8" s="33" t="s">
        <v>230</v>
      </c>
      <c r="E8" s="33" t="s">
        <v>188</v>
      </c>
      <c r="F8" s="33" t="s">
        <v>204</v>
      </c>
      <c r="G8" s="185"/>
    </row>
    <row r="9" spans="1:7" ht="15.75" customHeight="1" x14ac:dyDescent="0.25">
      <c r="A9" s="26" t="s">
        <v>430</v>
      </c>
      <c r="B9" s="119">
        <f>SUM(B10,B11,B12,B15,B16,B19)</f>
        <v>1515151400.8699999</v>
      </c>
      <c r="C9" s="119">
        <f t="shared" ref="C9:G9" si="0">SUM(C10,C11,C12,C15,C16,C19)</f>
        <v>48104067.300000019</v>
      </c>
      <c r="D9" s="119">
        <f t="shared" si="0"/>
        <v>1563255468.1699998</v>
      </c>
      <c r="E9" s="119">
        <f t="shared" si="0"/>
        <v>1466243092.0599999</v>
      </c>
      <c r="F9" s="119">
        <f t="shared" si="0"/>
        <v>1389491744.0699999</v>
      </c>
      <c r="G9" s="119">
        <f t="shared" si="0"/>
        <v>97012376.10999991</v>
      </c>
    </row>
    <row r="10" spans="1:7" x14ac:dyDescent="0.25">
      <c r="A10" s="58" t="s">
        <v>431</v>
      </c>
      <c r="B10" s="75">
        <v>1022980416.3099999</v>
      </c>
      <c r="C10" s="75">
        <v>95083023.480000019</v>
      </c>
      <c r="D10" s="75">
        <v>1118063439.79</v>
      </c>
      <c r="E10" s="75">
        <v>1048162671.83</v>
      </c>
      <c r="F10" s="75">
        <v>992860674.48000002</v>
      </c>
      <c r="G10" s="76">
        <v>69900767.959999919</v>
      </c>
    </row>
    <row r="11" spans="1:7" ht="15.75" customHeight="1" x14ac:dyDescent="0.25">
      <c r="A11" s="58" t="s">
        <v>432</v>
      </c>
      <c r="B11" s="76">
        <v>439387267.57999998</v>
      </c>
      <c r="C11" s="76">
        <v>-37096790.129999995</v>
      </c>
      <c r="D11" s="76">
        <v>402290477.44999999</v>
      </c>
      <c r="E11" s="76">
        <v>376918755.38</v>
      </c>
      <c r="F11" s="76">
        <v>357032185.69</v>
      </c>
      <c r="G11" s="76">
        <v>25371722.069999993</v>
      </c>
    </row>
    <row r="12" spans="1:7" x14ac:dyDescent="0.25">
      <c r="A12" s="58" t="s">
        <v>433</v>
      </c>
      <c r="B12" s="76">
        <v>25033716.98</v>
      </c>
      <c r="C12" s="76">
        <v>6326232.3599999994</v>
      </c>
      <c r="D12" s="76">
        <v>31359949.34</v>
      </c>
      <c r="E12" s="76">
        <v>29620063.260000002</v>
      </c>
      <c r="F12" s="76">
        <v>28057282.309999999</v>
      </c>
      <c r="G12" s="76">
        <v>1739886.0799999982</v>
      </c>
    </row>
    <row r="13" spans="1:7" x14ac:dyDescent="0.25">
      <c r="A13" s="77" t="s">
        <v>434</v>
      </c>
      <c r="B13" s="76">
        <v>14785110.01</v>
      </c>
      <c r="C13" s="76">
        <v>13044384.119999999</v>
      </c>
      <c r="D13" s="76">
        <v>27829494.129999999</v>
      </c>
      <c r="E13" s="76">
        <v>26089608.050000001</v>
      </c>
      <c r="F13" s="76">
        <v>24713097.059999999</v>
      </c>
      <c r="G13" s="76">
        <v>1739886.0799999982</v>
      </c>
    </row>
    <row r="14" spans="1:7" x14ac:dyDescent="0.25">
      <c r="A14" s="77" t="s">
        <v>435</v>
      </c>
      <c r="B14" s="76">
        <v>10248606.970000001</v>
      </c>
      <c r="C14" s="76">
        <v>-6718151.7600000007</v>
      </c>
      <c r="D14" s="76">
        <v>3530455.21</v>
      </c>
      <c r="E14" s="76">
        <v>3530455.21</v>
      </c>
      <c r="F14" s="76">
        <v>3344185.25</v>
      </c>
      <c r="G14" s="76">
        <v>0</v>
      </c>
    </row>
    <row r="15" spans="1:7" x14ac:dyDescent="0.25">
      <c r="A15" s="58" t="s">
        <v>436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" x14ac:dyDescent="0.25">
      <c r="A16" s="59" t="s">
        <v>437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25">
      <c r="A17" s="77" t="s">
        <v>438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25">
      <c r="A18" s="77" t="s">
        <v>439</v>
      </c>
      <c r="B18" s="76">
        <v>0</v>
      </c>
      <c r="C18" s="76">
        <v>0</v>
      </c>
      <c r="D18" s="76"/>
      <c r="E18" s="76">
        <v>0</v>
      </c>
      <c r="F18" s="76"/>
      <c r="G18" s="76">
        <v>0</v>
      </c>
    </row>
    <row r="19" spans="1:7" x14ac:dyDescent="0.25">
      <c r="A19" s="58" t="s">
        <v>440</v>
      </c>
      <c r="B19" s="76">
        <v>27750000</v>
      </c>
      <c r="C19" s="76">
        <v>-16208398.410000004</v>
      </c>
      <c r="D19" s="76">
        <v>11541601.589999996</v>
      </c>
      <c r="E19" s="76">
        <v>11541601.589999996</v>
      </c>
      <c r="F19" s="76">
        <v>11541601.589999996</v>
      </c>
      <c r="G19" s="76"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441</v>
      </c>
      <c r="B21" s="119">
        <f>SUM(B22,B23,B24,B27,B28,B31)</f>
        <v>2220142895.7999997</v>
      </c>
      <c r="C21" s="119">
        <f t="shared" ref="C21:F21" si="1">SUM(C22,C23,C24,C27,C28,C31)</f>
        <v>-41773885.839999981</v>
      </c>
      <c r="D21" s="119">
        <f t="shared" si="1"/>
        <v>2178369009.96</v>
      </c>
      <c r="E21" s="119">
        <f t="shared" si="1"/>
        <v>2133617318.8</v>
      </c>
      <c r="F21" s="119">
        <f t="shared" si="1"/>
        <v>2116856099.0600016</v>
      </c>
      <c r="G21" s="119">
        <f>SUM(G22,G23,G24,G27,G28,G31)</f>
        <v>44751691.160000086</v>
      </c>
    </row>
    <row r="22" spans="1:7" x14ac:dyDescent="0.25">
      <c r="A22" s="58" t="s">
        <v>431</v>
      </c>
      <c r="B22" s="75">
        <v>422618035.87</v>
      </c>
      <c r="C22" s="75">
        <v>111323984.57999998</v>
      </c>
      <c r="D22" s="75">
        <v>533942020.44999999</v>
      </c>
      <c r="E22" s="75">
        <v>533942020.44999999</v>
      </c>
      <c r="F22" s="75">
        <v>529715069.89999998</v>
      </c>
      <c r="G22" s="76">
        <v>0</v>
      </c>
    </row>
    <row r="23" spans="1:7" x14ac:dyDescent="0.25">
      <c r="A23" s="58" t="s">
        <v>432</v>
      </c>
      <c r="B23" s="76">
        <v>1774409356.96</v>
      </c>
      <c r="C23" s="76">
        <v>-150563194.78999996</v>
      </c>
      <c r="D23" s="76">
        <v>1623846162.1700001</v>
      </c>
      <c r="E23" s="76">
        <v>1579094471.01</v>
      </c>
      <c r="F23" s="76">
        <v>1566593573.9000018</v>
      </c>
      <c r="G23" s="76">
        <v>44751691.160000086</v>
      </c>
    </row>
    <row r="24" spans="1:7" x14ac:dyDescent="0.25">
      <c r="A24" s="58" t="s">
        <v>433</v>
      </c>
      <c r="B24" s="76">
        <v>4265502.97</v>
      </c>
      <c r="C24" s="76">
        <v>-49991.209999999963</v>
      </c>
      <c r="D24" s="76">
        <v>4215511.76</v>
      </c>
      <c r="E24" s="76">
        <v>4215511.76</v>
      </c>
      <c r="F24" s="76">
        <v>4182139.6800000016</v>
      </c>
      <c r="G24" s="76">
        <v>0</v>
      </c>
    </row>
    <row r="25" spans="1:7" x14ac:dyDescent="0.25">
      <c r="A25" s="77" t="s">
        <v>434</v>
      </c>
      <c r="B25" s="76">
        <v>1083104.8</v>
      </c>
      <c r="C25" s="76">
        <v>645052.90999999992</v>
      </c>
      <c r="D25" s="76">
        <v>1728157.71</v>
      </c>
      <c r="E25" s="76">
        <v>1728157.71</v>
      </c>
      <c r="F25" s="76">
        <v>1714476.7600000005</v>
      </c>
      <c r="G25" s="76">
        <v>0</v>
      </c>
    </row>
    <row r="26" spans="1:7" x14ac:dyDescent="0.25">
      <c r="A26" s="77" t="s">
        <v>435</v>
      </c>
      <c r="B26" s="76">
        <v>3182398.17</v>
      </c>
      <c r="C26" s="76">
        <v>-695044.12000000011</v>
      </c>
      <c r="D26" s="76">
        <v>2487354.0499999998</v>
      </c>
      <c r="E26" s="76">
        <v>2487354.0499999998</v>
      </c>
      <c r="F26" s="76">
        <v>2467662.9200000009</v>
      </c>
      <c r="G26" s="76">
        <v>0</v>
      </c>
    </row>
    <row r="27" spans="1:7" x14ac:dyDescent="0.25">
      <c r="A27" s="58" t="s">
        <v>436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30" x14ac:dyDescent="0.25">
      <c r="A28" s="59" t="s">
        <v>437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77" t="s">
        <v>438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77" t="s">
        <v>439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25">
      <c r="A31" s="58" t="s">
        <v>440</v>
      </c>
      <c r="B31" s="76">
        <v>18850000</v>
      </c>
      <c r="C31" s="76">
        <v>-2484684.42</v>
      </c>
      <c r="D31" s="76">
        <v>16365315.58</v>
      </c>
      <c r="E31" s="76">
        <v>16365315.58</v>
      </c>
      <c r="F31" s="76">
        <v>16365315.58</v>
      </c>
      <c r="G31" s="76"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442</v>
      </c>
      <c r="B33" s="119">
        <f>B21+B9</f>
        <v>3735294296.6699996</v>
      </c>
      <c r="C33" s="119">
        <f t="shared" ref="C33:G33" si="2">C21+C9</f>
        <v>6330181.4600000381</v>
      </c>
      <c r="D33" s="119">
        <f t="shared" si="2"/>
        <v>3741624478.1300001</v>
      </c>
      <c r="E33" s="119">
        <f t="shared" si="2"/>
        <v>3599860410.8599997</v>
      </c>
      <c r="F33" s="119">
        <f t="shared" si="2"/>
        <v>3506347843.1300015</v>
      </c>
      <c r="G33" s="119">
        <f t="shared" si="2"/>
        <v>141764067.26999998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  <row r="36" spans="1:7" x14ac:dyDescent="0.25">
      <c r="B36" s="199"/>
      <c r="C36" s="199"/>
      <c r="D36" s="199"/>
      <c r="E36" s="199"/>
      <c r="F36" s="199"/>
      <c r="G36" s="199"/>
    </row>
    <row r="38" spans="1:7" x14ac:dyDescent="0.25">
      <c r="B38" s="199"/>
      <c r="C38" s="199"/>
      <c r="D38" s="199"/>
      <c r="E38" s="199"/>
      <c r="F38" s="199"/>
      <c r="G38" s="19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32:F33" unlockedFormula="1"/>
    <ignoredError sqref="G20:G21 G3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2023-03-16T22:14:51Z</dcterms:created>
  <dcterms:modified xsi:type="dcterms:W3CDTF">2026-01-28T21:03:51Z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